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8515" windowHeight="12585" activeTab="0"/>
  </bookViews>
  <sheets>
    <sheet name="U52_2013" sheetId="1" r:id="rId1"/>
    <sheet name="6 cordons" sheetId="2" r:id="rId2"/>
    <sheet name="Symétrie" sheetId="3" r:id="rId3"/>
    <sheet name="Réflexion" sheetId="4" r:id="rId4"/>
  </sheets>
  <definedNames>
    <definedName name="_xlnm.Print_Area" localSheetId="1">'6 cordons'!$A$2:$U$47</definedName>
    <definedName name="_xlnm.Print_Area" localSheetId="2">'Symétrie'!$A$2:$U$47</definedName>
    <definedName name="_xlnm.Print_Area" localSheetId="0">'U52_2013'!$A$2:$U$47</definedName>
  </definedNames>
  <calcPr fullCalcOnLoad="1"/>
</workbook>
</file>

<file path=xl/sharedStrings.xml><?xml version="1.0" encoding="utf-8"?>
<sst xmlns="http://schemas.openxmlformats.org/spreadsheetml/2006/main" count="253" uniqueCount="63">
  <si>
    <t>Longueur cordon</t>
  </si>
  <si>
    <t>X1cdr</t>
  </si>
  <si>
    <t>X2cdr</t>
  </si>
  <si>
    <t>xo1</t>
  </si>
  <si>
    <t>xe1</t>
  </si>
  <si>
    <t>yo1</t>
  </si>
  <si>
    <t>ye2</t>
  </si>
  <si>
    <t>xo2</t>
  </si>
  <si>
    <t>xe2</t>
  </si>
  <si>
    <t>yo2</t>
  </si>
  <si>
    <t>ye3</t>
  </si>
  <si>
    <t>xo3</t>
  </si>
  <si>
    <t>xe3</t>
  </si>
  <si>
    <t>yo3</t>
  </si>
  <si>
    <t>ye4</t>
  </si>
  <si>
    <t>xo4</t>
  </si>
  <si>
    <t>xe4</t>
  </si>
  <si>
    <t>yo4</t>
  </si>
  <si>
    <t>ye5</t>
  </si>
  <si>
    <t>xo5</t>
  </si>
  <si>
    <t>xe5</t>
  </si>
  <si>
    <t>yo5</t>
  </si>
  <si>
    <t>ye6</t>
  </si>
  <si>
    <t>xo6</t>
  </si>
  <si>
    <t>xe6</t>
  </si>
  <si>
    <t>yo6</t>
  </si>
  <si>
    <t>cordon</t>
  </si>
  <si>
    <t>Y1cdr</t>
  </si>
  <si>
    <t>Y2cdr</t>
  </si>
  <si>
    <t>X3cdr</t>
  </si>
  <si>
    <t>Y3cdr</t>
  </si>
  <si>
    <t>X4cdr</t>
  </si>
  <si>
    <t>Y4cdr</t>
  </si>
  <si>
    <t>X5cdr</t>
  </si>
  <si>
    <t>Y5cdr</t>
  </si>
  <si>
    <t>X6cdr</t>
  </si>
  <si>
    <t>Y6cdr</t>
  </si>
  <si>
    <r>
      <rPr>
        <sz val="11"/>
        <color indexed="8"/>
        <rFont val="Symbol"/>
        <family val="1"/>
      </rPr>
      <t>SA</t>
    </r>
    <r>
      <rPr>
        <vertAlign val="subscript"/>
        <sz val="11"/>
        <color indexed="8"/>
        <rFont val="Arial"/>
        <family val="2"/>
      </rPr>
      <t>i</t>
    </r>
    <r>
      <rPr>
        <sz val="11"/>
        <color theme="1"/>
        <rFont val="Calibri"/>
        <family val="2"/>
      </rPr>
      <t>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cdr/</t>
    </r>
    <r>
      <rPr>
        <sz val="11"/>
        <color indexed="8"/>
        <rFont val="Symbol"/>
        <family val="1"/>
      </rPr>
      <t>SA</t>
    </r>
    <r>
      <rPr>
        <vertAlign val="subscript"/>
        <sz val="11"/>
        <color indexed="8"/>
        <rFont val="Arial"/>
        <family val="2"/>
      </rPr>
      <t>i</t>
    </r>
  </si>
  <si>
    <r>
      <rPr>
        <sz val="11"/>
        <color indexed="8"/>
        <rFont val="Symbol"/>
        <family val="1"/>
      </rPr>
      <t>SA</t>
    </r>
    <r>
      <rPr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Y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cdr/</t>
    </r>
    <r>
      <rPr>
        <sz val="11"/>
        <color indexed="8"/>
        <rFont val="Symbol"/>
        <family val="1"/>
      </rPr>
      <t>SA</t>
    </r>
    <r>
      <rPr>
        <vertAlign val="subscript"/>
        <sz val="11"/>
        <color indexed="8"/>
        <rFont val="Arial"/>
        <family val="2"/>
      </rPr>
      <t>i</t>
    </r>
  </si>
  <si>
    <t>coord cdr</t>
  </si>
  <si>
    <t>cdr général</t>
  </si>
  <si>
    <t>origine</t>
  </si>
  <si>
    <t>extrémité</t>
  </si>
  <si>
    <t>gorge</t>
  </si>
  <si>
    <t>a</t>
  </si>
  <si>
    <t>%L cordon var</t>
  </si>
  <si>
    <t>orig</t>
  </si>
  <si>
    <t>extr</t>
  </si>
  <si>
    <t>angle</t>
  </si>
  <si>
    <t>mm</t>
  </si>
  <si>
    <r>
      <t xml:space="preserve">coord. </t>
    </r>
    <r>
      <rPr>
        <b/>
        <sz val="9"/>
        <color indexed="8"/>
        <rFont val="Arial"/>
        <family val="2"/>
      </rPr>
      <t>origine</t>
    </r>
  </si>
  <si>
    <r>
      <t>coord.</t>
    </r>
    <r>
      <rPr>
        <b/>
        <sz val="9"/>
        <color indexed="8"/>
        <rFont val="Arial"/>
        <family val="2"/>
      </rPr>
      <t>extrémité</t>
    </r>
  </si>
  <si>
    <r>
      <t>SA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X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cdr/SA</t>
    </r>
    <r>
      <rPr>
        <vertAlign val="subscript"/>
        <sz val="9"/>
        <color indexed="8"/>
        <rFont val="Arial"/>
        <family val="2"/>
      </rPr>
      <t>i</t>
    </r>
  </si>
  <si>
    <r>
      <t>SA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Y</t>
    </r>
    <r>
      <rPr>
        <vertAlign val="subscript"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>cdr/SA</t>
    </r>
    <r>
      <rPr>
        <vertAlign val="subscript"/>
        <sz val="9"/>
        <color indexed="8"/>
        <rFont val="Arial"/>
        <family val="2"/>
      </rPr>
      <t>i</t>
    </r>
  </si>
  <si>
    <t>Longueur cordon (mm)</t>
  </si>
  <si>
    <t>Ajustez la longueur des cordons</t>
  </si>
  <si>
    <t xml:space="preserve">Excentrement   </t>
  </si>
  <si>
    <t/>
  </si>
  <si>
    <t>Coordonnées du contour du gousset soudé (repère: point d'épure et axe du tirant)</t>
  </si>
  <si>
    <t>Þ</t>
  </si>
  <si>
    <t xml:space="preserve"> schéma coté</t>
  </si>
  <si>
    <t>en d°</t>
  </si>
  <si>
    <t>a=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</si>
</sst>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30"/>
      <name val="Arial"/>
      <family val="2"/>
    </font>
    <font>
      <sz val="18"/>
      <color indexed="30"/>
      <name val="Wingdings"/>
      <family val="0"/>
    </font>
    <font>
      <b/>
      <sz val="11"/>
      <color indexed="30"/>
      <name val="Calibri"/>
      <family val="2"/>
    </font>
    <font>
      <sz val="18"/>
      <color indexed="8"/>
      <name val="Wingdings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8"/>
      <name val="Calibri"/>
      <family val="0"/>
    </font>
    <font>
      <vertAlign val="subscript"/>
      <sz val="18"/>
      <color indexed="8"/>
      <name val="Calibri"/>
      <family val="0"/>
    </font>
    <font>
      <sz val="12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9"/>
      <color rgb="FF002060"/>
      <name val="Arial"/>
      <family val="2"/>
    </font>
    <font>
      <b/>
      <sz val="12"/>
      <color rgb="FF0070C0"/>
      <name val="Arial"/>
      <family val="2"/>
    </font>
    <font>
      <sz val="18"/>
      <color rgb="FF0070C0"/>
      <name val="Wingdings"/>
      <family val="0"/>
    </font>
    <font>
      <b/>
      <sz val="11"/>
      <color rgb="FF0070C0"/>
      <name val="Calibri"/>
      <family val="2"/>
    </font>
    <font>
      <sz val="18"/>
      <color theme="1"/>
      <name val="Wingding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3" tint="0.39998000860214233"/>
      </left>
      <right style="medium">
        <color theme="3" tint="0.39998000860214233"/>
      </right>
      <top>
        <color indexed="63"/>
      </top>
      <bottom style="medium">
        <color theme="3" tint="0.39998000860214233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  <xf numFmtId="0" fontId="60" fillId="34" borderId="1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0" fillId="16" borderId="13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62" fillId="0" borderId="0" xfId="0" applyFont="1" applyAlignment="1">
      <alignment vertical="center" wrapText="1"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39" borderId="17" xfId="0" applyFont="1" applyFill="1" applyBorder="1" applyAlignment="1" applyProtection="1">
      <alignment horizontal="center" vertical="center" wrapText="1"/>
      <protection/>
    </xf>
    <xf numFmtId="0" fontId="63" fillId="39" borderId="18" xfId="0" applyFont="1" applyFill="1" applyBorder="1" applyAlignment="1" applyProtection="1">
      <alignment horizontal="center" vertical="center" wrapText="1"/>
      <protection/>
    </xf>
    <xf numFmtId="0" fontId="63" fillId="39" borderId="18" xfId="0" applyFont="1" applyFill="1" applyBorder="1" applyAlignment="1" applyProtection="1">
      <alignment vertical="center" wrapText="1"/>
      <protection/>
    </xf>
    <xf numFmtId="164" fontId="63" fillId="39" borderId="18" xfId="0" applyNumberFormat="1" applyFont="1" applyFill="1" applyBorder="1" applyAlignment="1" applyProtection="1">
      <alignment vertical="center" wrapText="1"/>
      <protection/>
    </xf>
    <xf numFmtId="0" fontId="63" fillId="39" borderId="19" xfId="0" applyFont="1" applyFill="1" applyBorder="1" applyAlignment="1" applyProtection="1">
      <alignment vertical="center" wrapText="1"/>
      <protection/>
    </xf>
    <xf numFmtId="0" fontId="64" fillId="39" borderId="20" xfId="0" applyFont="1" applyFill="1" applyBorder="1" applyAlignment="1" applyProtection="1">
      <alignment horizontal="center" vertical="center"/>
      <protection/>
    </xf>
    <xf numFmtId="1" fontId="63" fillId="39" borderId="0" xfId="0" applyNumberFormat="1" applyFont="1" applyFill="1" applyBorder="1" applyAlignment="1" applyProtection="1">
      <alignment horizontal="center" vertical="center"/>
      <protection/>
    </xf>
    <xf numFmtId="0" fontId="63" fillId="39" borderId="0" xfId="0" applyFont="1" applyFill="1" applyBorder="1" applyAlignment="1" applyProtection="1">
      <alignment horizontal="center" vertical="center"/>
      <protection/>
    </xf>
    <xf numFmtId="0" fontId="63" fillId="39" borderId="0" xfId="0" applyFont="1" applyFill="1" applyBorder="1" applyAlignment="1" applyProtection="1">
      <alignment horizontal="center" vertical="center" wrapText="1"/>
      <protection/>
    </xf>
    <xf numFmtId="1" fontId="63" fillId="39" borderId="0" xfId="0" applyNumberFormat="1" applyFont="1" applyFill="1" applyBorder="1" applyAlignment="1" applyProtection="1">
      <alignment horizontal="center" vertical="center" wrapText="1"/>
      <protection/>
    </xf>
    <xf numFmtId="1" fontId="63" fillId="39" borderId="21" xfId="0" applyNumberFormat="1" applyFont="1" applyFill="1" applyBorder="1" applyAlignment="1" applyProtection="1">
      <alignment horizontal="center" vertical="center"/>
      <protection/>
    </xf>
    <xf numFmtId="0" fontId="63" fillId="39" borderId="20" xfId="0" applyFont="1" applyFill="1" applyBorder="1" applyAlignment="1" applyProtection="1">
      <alignment horizontal="center" vertical="center"/>
      <protection/>
    </xf>
    <xf numFmtId="0" fontId="63" fillId="39" borderId="0" xfId="0" applyFont="1" applyFill="1" applyBorder="1" applyAlignment="1" applyProtection="1">
      <alignment/>
      <protection/>
    </xf>
    <xf numFmtId="0" fontId="63" fillId="39" borderId="21" xfId="0" applyFont="1" applyFill="1" applyBorder="1" applyAlignment="1" applyProtection="1">
      <alignment horizontal="center" vertical="center"/>
      <protection/>
    </xf>
    <xf numFmtId="0" fontId="63" fillId="39" borderId="0" xfId="0" applyFont="1" applyFill="1" applyBorder="1" applyAlignment="1" applyProtection="1">
      <alignment horizontal="right"/>
      <protection/>
    </xf>
    <xf numFmtId="0" fontId="63" fillId="39" borderId="0" xfId="0" applyFont="1" applyFill="1" applyBorder="1" applyAlignment="1" applyProtection="1">
      <alignment horizontal="left" vertical="center"/>
      <protection/>
    </xf>
    <xf numFmtId="0" fontId="63" fillId="39" borderId="22" xfId="0" applyFont="1" applyFill="1" applyBorder="1" applyAlignment="1" applyProtection="1">
      <alignment horizontal="center" vertical="center"/>
      <protection/>
    </xf>
    <xf numFmtId="1" fontId="63" fillId="39" borderId="23" xfId="0" applyNumberFormat="1" applyFont="1" applyFill="1" applyBorder="1" applyAlignment="1" applyProtection="1">
      <alignment horizontal="center" vertical="center"/>
      <protection/>
    </xf>
    <xf numFmtId="0" fontId="63" fillId="39" borderId="23" xfId="0" applyFont="1" applyFill="1" applyBorder="1" applyAlignment="1" applyProtection="1">
      <alignment horizontal="center" vertical="center"/>
      <protection/>
    </xf>
    <xf numFmtId="0" fontId="63" fillId="39" borderId="23" xfId="0" applyFont="1" applyFill="1" applyBorder="1" applyAlignment="1" applyProtection="1">
      <alignment/>
      <protection/>
    </xf>
    <xf numFmtId="0" fontId="63" fillId="39" borderId="24" xfId="0" applyFont="1" applyFill="1" applyBorder="1" applyAlignment="1" applyProtection="1">
      <alignment horizontal="center" vertical="center"/>
      <protection/>
    </xf>
    <xf numFmtId="0" fontId="63" fillId="39" borderId="0" xfId="0" applyFont="1" applyFill="1" applyAlignment="1" applyProtection="1">
      <alignment horizontal="center" vertical="center" wrapText="1"/>
      <protection/>
    </xf>
    <xf numFmtId="1" fontId="64" fillId="39" borderId="0" xfId="0" applyNumberFormat="1" applyFont="1" applyFill="1" applyAlignment="1" applyProtection="1">
      <alignment horizontal="center" vertical="center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" fontId="63" fillId="39" borderId="0" xfId="0" applyNumberFormat="1" applyFont="1" applyFill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3" fillId="0" borderId="26" xfId="0" applyFont="1" applyBorder="1" applyAlignment="1" applyProtection="1">
      <alignment horizontal="center" vertical="center"/>
      <protection/>
    </xf>
    <xf numFmtId="0" fontId="63" fillId="0" borderId="27" xfId="0" applyFont="1" applyBorder="1" applyAlignment="1" applyProtection="1">
      <alignment horizontal="center" vertical="center"/>
      <protection/>
    </xf>
    <xf numFmtId="0" fontId="63" fillId="0" borderId="28" xfId="0" applyFont="1" applyBorder="1" applyAlignment="1" applyProtection="1">
      <alignment horizontal="center" vertical="center"/>
      <protection/>
    </xf>
    <xf numFmtId="0" fontId="63" fillId="0" borderId="29" xfId="0" applyFont="1" applyBorder="1" applyAlignment="1" applyProtection="1">
      <alignment horizontal="center" vertical="center"/>
      <protection/>
    </xf>
    <xf numFmtId="0" fontId="63" fillId="0" borderId="3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6" fillId="34" borderId="13" xfId="0" applyFont="1" applyFill="1" applyBorder="1" applyAlignment="1" applyProtection="1">
      <alignment horizontal="center" vertical="center"/>
      <protection/>
    </xf>
    <xf numFmtId="0" fontId="63" fillId="34" borderId="11" xfId="0" applyFont="1" applyFill="1" applyBorder="1" applyAlignment="1" applyProtection="1">
      <alignment horizontal="center" vertical="center"/>
      <protection/>
    </xf>
    <xf numFmtId="0" fontId="63" fillId="34" borderId="10" xfId="0" applyFont="1" applyFill="1" applyBorder="1" applyAlignment="1" applyProtection="1">
      <alignment horizontal="center" vertical="center"/>
      <protection/>
    </xf>
    <xf numFmtId="0" fontId="63" fillId="34" borderId="12" xfId="0" applyFont="1" applyFill="1" applyBorder="1" applyAlignment="1" applyProtection="1">
      <alignment horizontal="center" vertical="center"/>
      <protection/>
    </xf>
    <xf numFmtId="0" fontId="67" fillId="36" borderId="13" xfId="0" applyFont="1" applyFill="1" applyBorder="1" applyAlignment="1" applyProtection="1">
      <alignment horizontal="center" vertical="center"/>
      <protection/>
    </xf>
    <xf numFmtId="0" fontId="68" fillId="36" borderId="11" xfId="0" applyFont="1" applyFill="1" applyBorder="1" applyAlignment="1" applyProtection="1">
      <alignment horizontal="center" vertical="center"/>
      <protection/>
    </xf>
    <xf numFmtId="0" fontId="63" fillId="36" borderId="10" xfId="0" applyFont="1" applyFill="1" applyBorder="1" applyAlignment="1" applyProtection="1">
      <alignment horizontal="center" vertical="center"/>
      <protection/>
    </xf>
    <xf numFmtId="0" fontId="68" fillId="36" borderId="12" xfId="0" applyFont="1" applyFill="1" applyBorder="1" applyAlignment="1" applyProtection="1">
      <alignment horizontal="center" vertical="center"/>
      <protection/>
    </xf>
    <xf numFmtId="0" fontId="66" fillId="16" borderId="13" xfId="0" applyFont="1" applyFill="1" applyBorder="1" applyAlignment="1" applyProtection="1">
      <alignment horizontal="center" vertical="center"/>
      <protection/>
    </xf>
    <xf numFmtId="0" fontId="63" fillId="16" borderId="11" xfId="0" applyFont="1" applyFill="1" applyBorder="1" applyAlignment="1" applyProtection="1">
      <alignment horizontal="center" vertical="center"/>
      <protection/>
    </xf>
    <xf numFmtId="0" fontId="63" fillId="16" borderId="10" xfId="0" applyFont="1" applyFill="1" applyBorder="1" applyAlignment="1" applyProtection="1">
      <alignment horizontal="center" vertical="center"/>
      <protection/>
    </xf>
    <xf numFmtId="0" fontId="63" fillId="16" borderId="12" xfId="0" applyFont="1" applyFill="1" applyBorder="1" applyAlignment="1" applyProtection="1">
      <alignment horizontal="center" vertical="center"/>
      <protection/>
    </xf>
    <xf numFmtId="0" fontId="67" fillId="38" borderId="13" xfId="0" applyFont="1" applyFill="1" applyBorder="1" applyAlignment="1" applyProtection="1">
      <alignment horizontal="center" vertical="center"/>
      <protection/>
    </xf>
    <xf numFmtId="0" fontId="68" fillId="38" borderId="11" xfId="0" applyFont="1" applyFill="1" applyBorder="1" applyAlignment="1" applyProtection="1">
      <alignment horizontal="center" vertical="center"/>
      <protection/>
    </xf>
    <xf numFmtId="0" fontId="63" fillId="38" borderId="10" xfId="0" applyFont="1" applyFill="1" applyBorder="1" applyAlignment="1" applyProtection="1">
      <alignment horizontal="center" vertical="center"/>
      <protection/>
    </xf>
    <xf numFmtId="0" fontId="68" fillId="38" borderId="12" xfId="0" applyFont="1" applyFill="1" applyBorder="1" applyAlignment="1" applyProtection="1">
      <alignment horizontal="center" vertical="center"/>
      <protection/>
    </xf>
    <xf numFmtId="0" fontId="67" fillId="35" borderId="13" xfId="0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 applyProtection="1">
      <alignment horizontal="center" vertical="center"/>
      <protection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68" fillId="35" borderId="12" xfId="0" applyFont="1" applyFill="1" applyBorder="1" applyAlignment="1" applyProtection="1">
      <alignment horizontal="center" vertical="center"/>
      <protection/>
    </xf>
    <xf numFmtId="0" fontId="67" fillId="37" borderId="13" xfId="0" applyFont="1" applyFill="1" applyBorder="1" applyAlignment="1" applyProtection="1">
      <alignment horizontal="center" vertical="center"/>
      <protection/>
    </xf>
    <xf numFmtId="0" fontId="68" fillId="37" borderId="11" xfId="0" applyFont="1" applyFill="1" applyBorder="1" applyAlignment="1" applyProtection="1">
      <alignment horizontal="center" vertical="center"/>
      <protection/>
    </xf>
    <xf numFmtId="0" fontId="63" fillId="37" borderId="10" xfId="0" applyFont="1" applyFill="1" applyBorder="1" applyAlignment="1" applyProtection="1">
      <alignment horizontal="center" vertical="center"/>
      <protection/>
    </xf>
    <xf numFmtId="0" fontId="68" fillId="37" borderId="12" xfId="0" applyFont="1" applyFill="1" applyBorder="1" applyAlignment="1" applyProtection="1">
      <alignment horizontal="center" vertical="center"/>
      <protection/>
    </xf>
    <xf numFmtId="1" fontId="65" fillId="0" borderId="0" xfId="0" applyNumberFormat="1" applyFont="1" applyBorder="1" applyAlignment="1" applyProtection="1">
      <alignment horizontal="center" vertical="center"/>
      <protection/>
    </xf>
    <xf numFmtId="0" fontId="65" fillId="40" borderId="0" xfId="0" applyFont="1" applyFill="1" applyAlignment="1" applyProtection="1">
      <alignment/>
      <protection/>
    </xf>
    <xf numFmtId="0" fontId="69" fillId="40" borderId="0" xfId="0" applyFont="1" applyFill="1" applyBorder="1" applyAlignment="1" applyProtection="1">
      <alignment horizontal="right" vertical="center"/>
      <protection/>
    </xf>
    <xf numFmtId="0" fontId="63" fillId="41" borderId="11" xfId="0" applyFont="1" applyFill="1" applyBorder="1" applyAlignment="1" applyProtection="1">
      <alignment horizontal="center" vertical="center"/>
      <protection locked="0"/>
    </xf>
    <xf numFmtId="0" fontId="63" fillId="41" borderId="12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0" fontId="9" fillId="41" borderId="12" xfId="0" applyFont="1" applyFill="1" applyBorder="1" applyAlignment="1" applyProtection="1">
      <alignment horizontal="center" vertical="center"/>
      <protection locked="0"/>
    </xf>
    <xf numFmtId="1" fontId="70" fillId="0" borderId="31" xfId="0" applyNumberFormat="1" applyFont="1" applyBorder="1" applyAlignment="1" applyProtection="1">
      <alignment horizontal="left" vertical="center"/>
      <protection/>
    </xf>
    <xf numFmtId="1" fontId="70" fillId="0" borderId="32" xfId="0" applyNumberFormat="1" applyFont="1" applyBorder="1" applyAlignment="1" applyProtection="1">
      <alignment horizontal="right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1" fontId="63" fillId="39" borderId="12" xfId="0" applyNumberFormat="1" applyFont="1" applyFill="1" applyBorder="1" applyAlignment="1" applyProtection="1">
      <alignment horizontal="center" vertical="center"/>
      <protection/>
    </xf>
    <xf numFmtId="0" fontId="71" fillId="39" borderId="0" xfId="0" applyFont="1" applyFill="1" applyBorder="1" applyAlignment="1" applyProtection="1">
      <alignment horizontal="center" vertical="center" wrapText="1"/>
      <protection/>
    </xf>
    <xf numFmtId="0" fontId="64" fillId="39" borderId="0" xfId="0" applyFont="1" applyFill="1" applyAlignment="1" applyProtection="1">
      <alignment horizontal="center" vertical="center" wrapText="1"/>
      <protection/>
    </xf>
    <xf numFmtId="0" fontId="62" fillId="39" borderId="0" xfId="0" applyFont="1" applyFill="1" applyAlignment="1" applyProtection="1">
      <alignment vertical="center" wrapText="1"/>
      <protection/>
    </xf>
    <xf numFmtId="0" fontId="0" fillId="39" borderId="0" xfId="0" applyFill="1" applyAlignment="1" applyProtection="1">
      <alignment/>
      <protection/>
    </xf>
    <xf numFmtId="0" fontId="0" fillId="39" borderId="33" xfId="0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 wrapText="1"/>
      <protection/>
    </xf>
    <xf numFmtId="1" fontId="65" fillId="0" borderId="0" xfId="0" applyNumberFormat="1" applyFont="1" applyAlignment="1" applyProtection="1">
      <alignment horizontal="center" vertical="center"/>
      <protection/>
    </xf>
    <xf numFmtId="1" fontId="75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63" fillId="39" borderId="0" xfId="0" applyFont="1" applyFill="1" applyBorder="1" applyAlignment="1" applyProtection="1">
      <alignment horizontal="right" vertical="center"/>
      <protection/>
    </xf>
    <xf numFmtId="0" fontId="63" fillId="39" borderId="23" xfId="0" applyFont="1" applyFill="1" applyBorder="1" applyAlignment="1" applyProtection="1">
      <alignment horizontal="right" vertical="center"/>
      <protection/>
    </xf>
    <xf numFmtId="0" fontId="63" fillId="39" borderId="18" xfId="0" applyFont="1" applyFill="1" applyBorder="1" applyAlignment="1" applyProtection="1">
      <alignment horizontal="right" vertical="center" wrapText="1"/>
      <protection/>
    </xf>
    <xf numFmtId="1" fontId="63" fillId="39" borderId="18" xfId="0" applyNumberFormat="1" applyFont="1" applyFill="1" applyBorder="1" applyAlignment="1" applyProtection="1">
      <alignment horizontal="left" vertical="center" wrapText="1"/>
      <protection/>
    </xf>
    <xf numFmtId="1" fontId="63" fillId="39" borderId="0" xfId="0" applyNumberFormat="1" applyFont="1" applyFill="1" applyBorder="1" applyAlignment="1" applyProtection="1">
      <alignment horizontal="left" vertical="center"/>
      <protection/>
    </xf>
    <xf numFmtId="1" fontId="63" fillId="39" borderId="2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9"/>
          <c:w val="0.805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cordon1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('U52_2013'!$K$3,'U52_2013'!$L$3)</c:f>
              <c:numCache/>
            </c:numRef>
          </c:xVal>
          <c:yVal>
            <c:numRef>
              <c:f>('U52_2013'!$K$4,'U52_2013'!$L$4)</c:f>
              <c:numCache/>
            </c:numRef>
          </c:yVal>
          <c:smooth val="0"/>
        </c:ser>
        <c:ser>
          <c:idx val="1"/>
          <c:order val="1"/>
          <c:tx>
            <c:v>cordon2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('U52_2013'!$K$5,'U52_2013'!$L$5)</c:f>
              <c:numCache/>
            </c:numRef>
          </c:xVal>
          <c:yVal>
            <c:numRef>
              <c:f>('U52_2013'!$K$6,'U52_2013'!$L$6)</c:f>
              <c:numCache/>
            </c:numRef>
          </c:yVal>
          <c:smooth val="0"/>
        </c:ser>
        <c:ser>
          <c:idx val="2"/>
          <c:order val="2"/>
          <c:tx>
            <c:v>cordon3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('U52_2013'!$K$7,'U52_2013'!$L$7)</c:f>
              <c:numCache/>
            </c:numRef>
          </c:xVal>
          <c:yVal>
            <c:numRef>
              <c:f>('U52_2013'!$K$8,'U52_2013'!$L$8)</c:f>
              <c:numCache/>
            </c:numRef>
          </c:yVal>
          <c:smooth val="0"/>
        </c:ser>
        <c:ser>
          <c:idx val="3"/>
          <c:order val="3"/>
          <c:tx>
            <c:v>cordon4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('U52_2013'!$K$9,'U52_2013'!$L$9)</c:f>
              <c:numCache/>
            </c:numRef>
          </c:xVal>
          <c:yVal>
            <c:numRef>
              <c:f>('U52_2013'!$K$10,'U52_2013'!$L$10)</c:f>
              <c:numCache/>
            </c:numRef>
          </c:yVal>
          <c:smooth val="0"/>
        </c:ser>
        <c:ser>
          <c:idx val="4"/>
          <c:order val="4"/>
          <c:tx>
            <c:v>cordon5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('U52_2013'!$K$11,'U52_2013'!$L$11)</c:f>
              <c:numCache/>
            </c:numRef>
          </c:xVal>
          <c:yVal>
            <c:numRef>
              <c:f>('U52_2013'!$K$12,'U52_2013'!$L$12)</c:f>
              <c:numCache/>
            </c:numRef>
          </c:yVal>
          <c:smooth val="0"/>
        </c:ser>
        <c:ser>
          <c:idx val="5"/>
          <c:order val="5"/>
          <c:tx>
            <c:v>cordon6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('U52_2013'!$K$13,'U52_2013'!$L$13)</c:f>
              <c:numCache/>
            </c:numRef>
          </c:xVal>
          <c:yVal>
            <c:numRef>
              <c:f>('U52_2013'!$K$14,'U52_2013'!$L$14)</c:f>
              <c:numCache/>
            </c:numRef>
          </c:yVal>
          <c:smooth val="0"/>
        </c:ser>
        <c:ser>
          <c:idx val="6"/>
          <c:order val="6"/>
          <c:tx>
            <c:v>excentrement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'U52_2013'!$T$3:$U$3</c:f>
              <c:numCache/>
            </c:numRef>
          </c:xVal>
          <c:yVal>
            <c:numRef>
              <c:f>'U52_2013'!$T$4:$U$4</c:f>
              <c:numCache/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0000"/>
            </a:solidFill>
          </a:ln>
        </c:spPr>
        <c:crossAx val="7224800"/>
        <c:crosses val="autoZero"/>
        <c:crossBetween val="midCat"/>
        <c:dispUnits/>
      </c:val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4550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12"/>
          <c:w val="0.1592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9"/>
          <c:w val="0.805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cordon1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('6 cordons'!$K$3,'6 cordons'!$L$3)</c:f>
              <c:numCache/>
            </c:numRef>
          </c:xVal>
          <c:yVal>
            <c:numRef>
              <c:f>('6 cordons'!$K$4,'6 cordons'!$L$4)</c:f>
              <c:numCache/>
            </c:numRef>
          </c:yVal>
          <c:smooth val="0"/>
        </c:ser>
        <c:ser>
          <c:idx val="1"/>
          <c:order val="1"/>
          <c:tx>
            <c:v>cordon2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('6 cordons'!$K$5,'6 cordons'!$L$5)</c:f>
              <c:numCache/>
            </c:numRef>
          </c:xVal>
          <c:yVal>
            <c:numRef>
              <c:f>('6 cordons'!$K$6,'6 cordons'!$L$6)</c:f>
              <c:numCache/>
            </c:numRef>
          </c:yVal>
          <c:smooth val="0"/>
        </c:ser>
        <c:ser>
          <c:idx val="2"/>
          <c:order val="2"/>
          <c:tx>
            <c:v>cordon3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('6 cordons'!$K$7,'6 cordons'!$L$7)</c:f>
              <c:numCache/>
            </c:numRef>
          </c:xVal>
          <c:yVal>
            <c:numRef>
              <c:f>('6 cordons'!$K$8,'6 cordons'!$L$8)</c:f>
              <c:numCache/>
            </c:numRef>
          </c:yVal>
          <c:smooth val="0"/>
        </c:ser>
        <c:ser>
          <c:idx val="3"/>
          <c:order val="3"/>
          <c:tx>
            <c:v>cordon4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('6 cordons'!$K$9,'6 cordons'!$L$9)</c:f>
              <c:numCache/>
            </c:numRef>
          </c:xVal>
          <c:yVal>
            <c:numRef>
              <c:f>('6 cordons'!$K$10,'6 cordons'!$L$10)</c:f>
              <c:numCache/>
            </c:numRef>
          </c:yVal>
          <c:smooth val="0"/>
        </c:ser>
        <c:ser>
          <c:idx val="4"/>
          <c:order val="4"/>
          <c:tx>
            <c:v>cordon5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cordons'!$K$11:$L$11</c:f>
              <c:numCache/>
            </c:numRef>
          </c:xVal>
          <c:yVal>
            <c:numRef>
              <c:f>'6 cordons'!$K$12:$L$12</c:f>
              <c:numCache/>
            </c:numRef>
          </c:yVal>
          <c:smooth val="0"/>
        </c:ser>
        <c:ser>
          <c:idx val="5"/>
          <c:order val="5"/>
          <c:tx>
            <c:v>cordon6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cordons'!$K$13:$L$13</c:f>
              <c:numCache/>
            </c:numRef>
          </c:xVal>
          <c:yVal>
            <c:numRef>
              <c:f>('6 cordons'!$K$14,'6 cordons'!$L$14)</c:f>
              <c:numCache/>
            </c:numRef>
          </c:yVal>
          <c:smooth val="0"/>
        </c:ser>
        <c:ser>
          <c:idx val="6"/>
          <c:order val="6"/>
          <c:tx>
            <c:v>excentrement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'6 cordons'!$T$3:$U$3</c:f>
              <c:numCache/>
            </c:numRef>
          </c:xVal>
          <c:yVal>
            <c:numRef>
              <c:f>'6 cordons'!$T$4:$U$4</c:f>
              <c:numCache/>
            </c:numRef>
          </c:yVal>
          <c:smooth val="0"/>
        </c:ser>
        <c:axId val="65023201"/>
        <c:axId val="48337898"/>
      </c:scatterChart>
      <c:valAx>
        <c:axId val="65023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0000"/>
            </a:solidFill>
          </a:ln>
        </c:spPr>
        <c:crossAx val="48337898"/>
        <c:crosses val="autoZero"/>
        <c:crossBetween val="midCat"/>
        <c:dispUnits/>
      </c:val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023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12"/>
          <c:w val="0.1592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9"/>
          <c:w val="0.805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cordon1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(Symétrie!$K$3,Symétrie!$L$3)</c:f>
              <c:numCache/>
            </c:numRef>
          </c:xVal>
          <c:yVal>
            <c:numRef>
              <c:f>(Symétrie!$K$4,Symétrie!$L$4)</c:f>
              <c:numCache/>
            </c:numRef>
          </c:yVal>
          <c:smooth val="0"/>
        </c:ser>
        <c:ser>
          <c:idx val="1"/>
          <c:order val="1"/>
          <c:tx>
            <c:v>cordon2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(Symétrie!$K$5,Symétrie!$L$5)</c:f>
              <c:numCache/>
            </c:numRef>
          </c:xVal>
          <c:yVal>
            <c:numRef>
              <c:f>(Symétrie!$K$6,Symétrie!$L$6)</c:f>
              <c:numCache/>
            </c:numRef>
          </c:yVal>
          <c:smooth val="0"/>
        </c:ser>
        <c:ser>
          <c:idx val="2"/>
          <c:order val="2"/>
          <c:tx>
            <c:v>cordon3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(Symétrie!$K$7,Symétrie!$L$7)</c:f>
              <c:numCache/>
            </c:numRef>
          </c:xVal>
          <c:yVal>
            <c:numRef>
              <c:f>(Symétrie!$K$8,Symétrie!$L$8)</c:f>
              <c:numCache/>
            </c:numRef>
          </c:yVal>
          <c:smooth val="0"/>
        </c:ser>
        <c:ser>
          <c:idx val="3"/>
          <c:order val="3"/>
          <c:tx>
            <c:v>cordon4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(Symétrie!$K$9,Symétrie!$L$9)</c:f>
              <c:numCache/>
            </c:numRef>
          </c:xVal>
          <c:yVal>
            <c:numRef>
              <c:f>(Symétrie!$K$10,Symétrie!$L$10)</c:f>
              <c:numCache/>
            </c:numRef>
          </c:yVal>
          <c:smooth val="0"/>
        </c:ser>
        <c:ser>
          <c:idx val="4"/>
          <c:order val="4"/>
          <c:tx>
            <c:v>cordon5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Symétrie!$K$11:$L$11</c:f>
              <c:numCache/>
            </c:numRef>
          </c:xVal>
          <c:yVal>
            <c:numRef>
              <c:f>Symétrie!$K$12:$L$12</c:f>
              <c:numCache/>
            </c:numRef>
          </c:yVal>
          <c:smooth val="0"/>
        </c:ser>
        <c:ser>
          <c:idx val="5"/>
          <c:order val="5"/>
          <c:tx>
            <c:v>cordon6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Symétrie!$K$13:$L$13</c:f>
              <c:numCache/>
            </c:numRef>
          </c:xVal>
          <c:yVal>
            <c:numRef>
              <c:f>(Symétrie!$K$14,Symétrie!$L$14)</c:f>
              <c:numCache/>
            </c:numRef>
          </c:yVal>
          <c:smooth val="0"/>
        </c:ser>
        <c:ser>
          <c:idx val="6"/>
          <c:order val="6"/>
          <c:tx>
            <c:v>excentrement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Symétrie!$T$3:$U$3</c:f>
              <c:numCache/>
            </c:numRef>
          </c:xVal>
          <c:yVal>
            <c:numRef>
              <c:f>Symétrie!$T$4:$U$4</c:f>
              <c:numCache/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0000"/>
            </a:solidFill>
          </a:ln>
        </c:spPr>
        <c:crossAx val="23055636"/>
        <c:crosses val="autoZero"/>
        <c:crossBetween val="midCat"/>
        <c:dispUnits/>
      </c:val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3878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12"/>
          <c:w val="0.1592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75"/>
          <c:w val="0.7672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v>cordon1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(Réflexion!$C$2,Réflexion!$E$2)</c:f>
              <c:numCache/>
            </c:numRef>
          </c:xVal>
          <c:yVal>
            <c:numRef>
              <c:f>(Réflexion!$C$3,Réflexion!$E$3)</c:f>
              <c:numCache/>
            </c:numRef>
          </c:yVal>
          <c:smooth val="0"/>
        </c:ser>
        <c:ser>
          <c:idx val="1"/>
          <c:order val="1"/>
          <c:tx>
            <c:v>cordon2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(Réflexion!$C$4,Réflexion!$E$4)</c:f>
              <c:numCache/>
            </c:numRef>
          </c:xVal>
          <c:yVal>
            <c:numRef>
              <c:f>(Réflexion!$C$5,Réflexion!$E$5)</c:f>
              <c:numCache/>
            </c:numRef>
          </c:yVal>
          <c:smooth val="0"/>
        </c:ser>
        <c:ser>
          <c:idx val="2"/>
          <c:order val="2"/>
          <c:tx>
            <c:v>cordon3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(Réflexion!$C$6,Réflexion!$E$6)</c:f>
              <c:numCache/>
            </c:numRef>
          </c:xVal>
          <c:yVal>
            <c:numRef>
              <c:f>(Réflexion!$C$7,Réflexion!$E$7)</c:f>
              <c:numCache/>
            </c:numRef>
          </c:yVal>
          <c:smooth val="0"/>
        </c:ser>
        <c:ser>
          <c:idx val="3"/>
          <c:order val="3"/>
          <c:tx>
            <c:v>cordon4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(Réflexion!$C$8,Réflexion!$E$8)</c:f>
              <c:numCache/>
            </c:numRef>
          </c:xVal>
          <c:yVal>
            <c:numRef>
              <c:f>(Réflexion!$C$9,Réflexion!$E$9)</c:f>
              <c:numCache/>
            </c:numRef>
          </c:yVal>
          <c:smooth val="0"/>
        </c:ser>
        <c:ser>
          <c:idx val="4"/>
          <c:order val="4"/>
          <c:tx>
            <c:v>cordon5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(Réflexion!$C$10,Réflexion!$E$10)</c:f>
              <c:numCache/>
            </c:numRef>
          </c:xVal>
          <c:yVal>
            <c:numRef>
              <c:f>(Réflexion!$C$11,Réflexion!$E$11)</c:f>
              <c:numCache/>
            </c:numRef>
          </c:yVal>
          <c:smooth val="0"/>
        </c:ser>
        <c:ser>
          <c:idx val="5"/>
          <c:order val="5"/>
          <c:tx>
            <c:v>cordon6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(Réflexion!$C$12,Réflexion!$E$12)</c:f>
              <c:numCache/>
            </c:numRef>
          </c:xVal>
          <c:yVal>
            <c:numRef>
              <c:f>(Réflexion!$C$13,Réflexion!$E$13)</c:f>
              <c:numCache/>
            </c:numRef>
          </c:yVal>
          <c:smooth val="0"/>
        </c:ser>
        <c:ser>
          <c:idx val="6"/>
          <c:order val="6"/>
          <c:tx>
            <c:v>excentrement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Réflexion!$K$2:$L$2</c:f>
              <c:numCache/>
            </c:numRef>
          </c:xVal>
          <c:yVal>
            <c:numRef>
              <c:f>Réflexion!$K$3:$L$3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0000"/>
            </a:solidFill>
          </a:ln>
        </c:spPr>
        <c:crossAx val="55567198"/>
        <c:crosses val="autoZero"/>
        <c:crossBetween val="midCat"/>
        <c:dispUnits/>
      </c:val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741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"/>
          <c:y val="0.2755"/>
          <c:w val="0.191"/>
          <c:h val="0.4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>
      <xdr:nvGraphicFramePr>
        <xdr:cNvPr id="1" name="Graphique 1"/>
        <xdr:cNvGraphicFramePr/>
      </xdr:nvGraphicFramePr>
      <xdr:xfrm>
        <a:off x="381000" y="3695700"/>
        <a:ext cx="7677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19</xdr:row>
      <xdr:rowOff>38100</xdr:rowOff>
    </xdr:from>
    <xdr:to>
      <xdr:col>19</xdr:col>
      <xdr:colOff>609600</xdr:colOff>
      <xdr:row>39</xdr:row>
      <xdr:rowOff>104775</xdr:rowOff>
    </xdr:to>
    <xdr:grpSp>
      <xdr:nvGrpSpPr>
        <xdr:cNvPr id="2" name="Groupe 2"/>
        <xdr:cNvGrpSpPr>
          <a:grpSpLocks/>
        </xdr:cNvGrpSpPr>
      </xdr:nvGrpSpPr>
      <xdr:grpSpPr>
        <a:xfrm>
          <a:off x="9163050" y="4133850"/>
          <a:ext cx="4086225" cy="3876675"/>
          <a:chOff x="7832912" y="1378318"/>
          <a:chExt cx="6192688" cy="5862411"/>
        </a:xfrm>
        <a:solidFill>
          <a:srgbClr val="FFFFFF"/>
        </a:solidFill>
      </xdr:grpSpPr>
      <xdr:grpSp>
        <xdr:nvGrpSpPr>
          <xdr:cNvPr id="3" name="Groupe 42"/>
          <xdr:cNvGrpSpPr>
            <a:grpSpLocks/>
          </xdr:cNvGrpSpPr>
        </xdr:nvGrpSpPr>
        <xdr:grpSpPr>
          <a:xfrm>
            <a:off x="7832912" y="1378318"/>
            <a:ext cx="6192688" cy="5862411"/>
            <a:chOff x="7754471" y="1311088"/>
            <a:chExt cx="6192688" cy="5862411"/>
          </a:xfrm>
          <a:solidFill>
            <a:srgbClr val="FFFFFF"/>
          </a:solidFill>
        </xdr:grpSpPr>
        <xdr:pic>
          <xdr:nvPicPr>
            <xdr:cNvPr id="4" name="Picture 2"/>
            <xdr:cNvPicPr preferRelativeResize="1">
              <a:picLocks noChangeAspect="1"/>
            </xdr:cNvPicPr>
          </xdr:nvPicPr>
          <xdr:blipFill>
            <a:blip r:embed="rId2"/>
            <a:srcRect l="18305" t="40333" r="52163" b="9967"/>
            <a:stretch>
              <a:fillRect/>
            </a:stretch>
          </xdr:blipFill>
          <xdr:spPr>
            <a:xfrm rot="2340000">
              <a:off x="7754471" y="1311088"/>
              <a:ext cx="6192688" cy="5862411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e 47"/>
            <xdr:cNvGrpSpPr>
              <a:grpSpLocks/>
            </xdr:cNvGrpSpPr>
          </xdr:nvGrpSpPr>
          <xdr:grpSpPr>
            <a:xfrm rot="2340000">
              <a:off x="8544039" y="4028315"/>
              <a:ext cx="1754079" cy="1124117"/>
              <a:chOff x="2743608" y="3828958"/>
              <a:chExt cx="1754300" cy="1123761"/>
            </a:xfrm>
            <a:solidFill>
              <a:srgbClr val="FFFFFF"/>
            </a:solidFill>
          </xdr:grpSpPr>
          <xdr:sp>
            <xdr:nvSpPr>
              <xdr:cNvPr id="6" name="Rectangle 12"/>
              <xdr:cNvSpPr>
                <a:spLocks/>
              </xdr:cNvSpPr>
            </xdr:nvSpPr>
            <xdr:spPr>
              <a:xfrm>
                <a:off x="2776063" y="3875313"/>
                <a:ext cx="1717898" cy="57593"/>
              </a:xfrm>
              <a:prstGeom prst="rect">
                <a:avLst/>
              </a:prstGeom>
              <a:solidFill>
                <a:srgbClr val="C0504D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Rectangle 13"/>
              <xdr:cNvSpPr>
                <a:spLocks/>
              </xdr:cNvSpPr>
            </xdr:nvSpPr>
            <xdr:spPr>
              <a:xfrm rot="18360000">
                <a:off x="4104068" y="3829801"/>
                <a:ext cx="57892" cy="1123480"/>
              </a:xfrm>
              <a:prstGeom prst="rect">
                <a:avLst/>
              </a:prstGeom>
              <a:solidFill>
                <a:srgbClr val="92D050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Rectangle 14"/>
              <xdr:cNvSpPr>
                <a:spLocks/>
              </xdr:cNvSpPr>
            </xdr:nvSpPr>
            <xdr:spPr>
              <a:xfrm rot="5400000">
                <a:off x="2308104" y="4352631"/>
                <a:ext cx="921885" cy="57874"/>
              </a:xfrm>
              <a:prstGeom prst="rect">
                <a:avLst/>
              </a:prstGeom>
              <a:solidFill>
                <a:srgbClr val="4F81BD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" name="Rectangle 15"/>
              <xdr:cNvSpPr>
                <a:spLocks/>
              </xdr:cNvSpPr>
            </xdr:nvSpPr>
            <xdr:spPr>
              <a:xfrm>
                <a:off x="2743608" y="4795112"/>
                <a:ext cx="1068369" cy="57593"/>
              </a:xfrm>
              <a:prstGeom prst="rect">
                <a:avLst/>
              </a:prstGeom>
              <a:solidFill>
                <a:srgbClr val="7030A0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" name="Groupe 48"/>
            <xdr:cNvGrpSpPr>
              <a:grpSpLocks/>
            </xdr:cNvGrpSpPr>
          </xdr:nvGrpSpPr>
          <xdr:grpSpPr>
            <a:xfrm>
              <a:off x="8903215" y="4152892"/>
              <a:ext cx="306538" cy="306311"/>
              <a:chOff x="4425225" y="3275874"/>
              <a:chExt cx="306249" cy="306250"/>
            </a:xfrm>
            <a:solidFill>
              <a:srgbClr val="FFFFFF"/>
            </a:solidFill>
          </xdr:grpSpPr>
          <xdr:sp>
            <xdr:nvSpPr>
              <xdr:cNvPr id="11" name="Secteurs 8"/>
              <xdr:cNvSpPr>
                <a:spLocks/>
              </xdr:cNvSpPr>
            </xdr:nvSpPr>
            <xdr:spPr>
              <a:xfrm>
                <a:off x="4431733" y="3271894"/>
                <a:ext cx="303110" cy="316892"/>
              </a:xfrm>
              <a:custGeom>
                <a:pathLst>
                  <a:path h="316887" w="303139">
                    <a:moveTo>
                      <a:pt x="0" y="158443"/>
                    </a:moveTo>
                    <a:lnTo>
                      <a:pt x="0" y="-1"/>
                    </a:lnTo>
                    <a:close/>
                  </a:path>
                </a:pathLst>
              </a:cu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12" name="Groupe 50"/>
              <xdr:cNvGrpSpPr>
                <a:grpSpLocks/>
              </xdr:cNvGrpSpPr>
            </xdr:nvGrpSpPr>
            <xdr:grpSpPr>
              <a:xfrm>
                <a:off x="4425225" y="3275874"/>
                <a:ext cx="306249" cy="306250"/>
                <a:chOff x="4425225" y="3275874"/>
                <a:chExt cx="306249" cy="306250"/>
              </a:xfrm>
              <a:solidFill>
                <a:srgbClr val="FFFFFF"/>
              </a:solidFill>
            </xdr:grpSpPr>
            <xdr:sp>
              <xdr:nvSpPr>
                <xdr:cNvPr id="13" name="Ellipse 10"/>
                <xdr:cNvSpPr>
                  <a:spLocks/>
                </xdr:cNvSpPr>
              </xdr:nvSpPr>
              <xdr:spPr>
                <a:xfrm rot="251117">
                  <a:off x="4431733" y="3271894"/>
                  <a:ext cx="303110" cy="316892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4" name="Secteurs 11"/>
                <xdr:cNvSpPr>
                  <a:spLocks/>
                </xdr:cNvSpPr>
              </xdr:nvSpPr>
              <xdr:spPr>
                <a:xfrm rot="10800000">
                  <a:off x="4431733" y="3271894"/>
                  <a:ext cx="303110" cy="316892"/>
                </a:xfrm>
                <a:custGeom>
                  <a:pathLst>
                    <a:path h="316887" w="303139">
                      <a:moveTo>
                        <a:pt x="0" y="158443"/>
                      </a:moveTo>
                      <a:lnTo>
                        <a:pt x="0" y="-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2540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5" name="Connecteur droit 4"/>
          <xdr:cNvSpPr>
            <a:spLocks/>
          </xdr:cNvSpPr>
        </xdr:nvSpPr>
        <xdr:spPr>
          <a:xfrm flipV="1">
            <a:off x="9275808" y="4374010"/>
            <a:ext cx="438751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38100</xdr:colOff>
      <xdr:row>2</xdr:row>
      <xdr:rowOff>38100</xdr:rowOff>
    </xdr:from>
    <xdr:to>
      <xdr:col>7</xdr:col>
      <xdr:colOff>1914525</xdr:colOff>
      <xdr:row>2</xdr:row>
      <xdr:rowOff>180975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048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38100</xdr:rowOff>
    </xdr:from>
    <xdr:to>
      <xdr:col>7</xdr:col>
      <xdr:colOff>1914525</xdr:colOff>
      <xdr:row>4</xdr:row>
      <xdr:rowOff>180975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1144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38100</xdr:rowOff>
    </xdr:from>
    <xdr:to>
      <xdr:col>7</xdr:col>
      <xdr:colOff>1914525</xdr:colOff>
      <xdr:row>6</xdr:row>
      <xdr:rowOff>180975</xdr:rowOff>
    </xdr:to>
    <xdr:pic>
      <xdr:nvPicPr>
        <xdr:cNvPr id="18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52400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38100</xdr:rowOff>
    </xdr:from>
    <xdr:to>
      <xdr:col>7</xdr:col>
      <xdr:colOff>1914525</xdr:colOff>
      <xdr:row>8</xdr:row>
      <xdr:rowOff>180975</xdr:rowOff>
    </xdr:to>
    <xdr:pic>
      <xdr:nvPicPr>
        <xdr:cNvPr id="19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93357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10</xdr:row>
      <xdr:rowOff>38100</xdr:rowOff>
    </xdr:from>
    <xdr:to>
      <xdr:col>7</xdr:col>
      <xdr:colOff>1914525</xdr:colOff>
      <xdr:row>10</xdr:row>
      <xdr:rowOff>180975</xdr:rowOff>
    </xdr:to>
    <xdr:pic>
      <xdr:nvPicPr>
        <xdr:cNvPr id="20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23431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38100</xdr:rowOff>
    </xdr:from>
    <xdr:to>
      <xdr:col>7</xdr:col>
      <xdr:colOff>1914525</xdr:colOff>
      <xdr:row>12</xdr:row>
      <xdr:rowOff>180975</xdr:rowOff>
    </xdr:to>
    <xdr:pic>
      <xdr:nvPicPr>
        <xdr:cNvPr id="21" name="ScrollBar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27527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>
      <xdr:nvGraphicFramePr>
        <xdr:cNvPr id="1" name="Graphique 1"/>
        <xdr:cNvGraphicFramePr/>
      </xdr:nvGraphicFramePr>
      <xdr:xfrm>
        <a:off x="381000" y="3848100"/>
        <a:ext cx="7677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2</xdr:row>
      <xdr:rowOff>38100</xdr:rowOff>
    </xdr:from>
    <xdr:to>
      <xdr:col>7</xdr:col>
      <xdr:colOff>1914525</xdr:colOff>
      <xdr:row>2</xdr:row>
      <xdr:rowOff>180975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48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38100</xdr:rowOff>
    </xdr:from>
    <xdr:to>
      <xdr:col>7</xdr:col>
      <xdr:colOff>1914525</xdr:colOff>
      <xdr:row>4</xdr:row>
      <xdr:rowOff>180975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1144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38100</xdr:rowOff>
    </xdr:from>
    <xdr:to>
      <xdr:col>7</xdr:col>
      <xdr:colOff>1914525</xdr:colOff>
      <xdr:row>6</xdr:row>
      <xdr:rowOff>180975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2400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38100</xdr:rowOff>
    </xdr:from>
    <xdr:to>
      <xdr:col>7</xdr:col>
      <xdr:colOff>1914525</xdr:colOff>
      <xdr:row>8</xdr:row>
      <xdr:rowOff>180975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3357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10</xdr:row>
      <xdr:rowOff>38100</xdr:rowOff>
    </xdr:from>
    <xdr:to>
      <xdr:col>7</xdr:col>
      <xdr:colOff>1914525</xdr:colOff>
      <xdr:row>10</xdr:row>
      <xdr:rowOff>180975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431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38100</xdr:rowOff>
    </xdr:from>
    <xdr:to>
      <xdr:col>7</xdr:col>
      <xdr:colOff>1914525</xdr:colOff>
      <xdr:row>12</xdr:row>
      <xdr:rowOff>180975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27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171450</xdr:rowOff>
    </xdr:from>
    <xdr:to>
      <xdr:col>12</xdr:col>
      <xdr:colOff>95250</xdr:colOff>
      <xdr:row>39</xdr:row>
      <xdr:rowOff>180975</xdr:rowOff>
    </xdr:to>
    <xdr:graphicFrame>
      <xdr:nvGraphicFramePr>
        <xdr:cNvPr id="1" name="Graphique 1"/>
        <xdr:cNvGraphicFramePr/>
      </xdr:nvGraphicFramePr>
      <xdr:xfrm>
        <a:off x="381000" y="3848100"/>
        <a:ext cx="7677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2</xdr:row>
      <xdr:rowOff>38100</xdr:rowOff>
    </xdr:from>
    <xdr:to>
      <xdr:col>7</xdr:col>
      <xdr:colOff>1914525</xdr:colOff>
      <xdr:row>2</xdr:row>
      <xdr:rowOff>180975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48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38100</xdr:rowOff>
    </xdr:from>
    <xdr:to>
      <xdr:col>7</xdr:col>
      <xdr:colOff>1914525</xdr:colOff>
      <xdr:row>4</xdr:row>
      <xdr:rowOff>180975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1144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38100</xdr:rowOff>
    </xdr:from>
    <xdr:to>
      <xdr:col>7</xdr:col>
      <xdr:colOff>1914525</xdr:colOff>
      <xdr:row>6</xdr:row>
      <xdr:rowOff>180975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2400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38100</xdr:rowOff>
    </xdr:from>
    <xdr:to>
      <xdr:col>7</xdr:col>
      <xdr:colOff>1914525</xdr:colOff>
      <xdr:row>8</xdr:row>
      <xdr:rowOff>180975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3357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10</xdr:row>
      <xdr:rowOff>38100</xdr:rowOff>
    </xdr:from>
    <xdr:to>
      <xdr:col>7</xdr:col>
      <xdr:colOff>1914525</xdr:colOff>
      <xdr:row>10</xdr:row>
      <xdr:rowOff>180975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343150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38100</xdr:rowOff>
    </xdr:from>
    <xdr:to>
      <xdr:col>7</xdr:col>
      <xdr:colOff>1914525</xdr:colOff>
      <xdr:row>12</xdr:row>
      <xdr:rowOff>180975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2725"/>
          <a:ext cx="1876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19050</xdr:rowOff>
    </xdr:from>
    <xdr:to>
      <xdr:col>11</xdr:col>
      <xdr:colOff>95250</xdr:colOff>
      <xdr:row>33</xdr:row>
      <xdr:rowOff>114300</xdr:rowOff>
    </xdr:to>
    <xdr:graphicFrame>
      <xdr:nvGraphicFramePr>
        <xdr:cNvPr id="1" name="Graphique 1"/>
        <xdr:cNvGraphicFramePr/>
      </xdr:nvGraphicFramePr>
      <xdr:xfrm>
        <a:off x="190500" y="2971800"/>
        <a:ext cx="6419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371475</xdr:colOff>
      <xdr:row>7</xdr:row>
      <xdr:rowOff>0</xdr:rowOff>
    </xdr:from>
    <xdr:to>
      <xdr:col>21</xdr:col>
      <xdr:colOff>504825</xdr:colOff>
      <xdr:row>31</xdr:row>
      <xdr:rowOff>133350</xdr:rowOff>
    </xdr:to>
    <xdr:grpSp>
      <xdr:nvGrpSpPr>
        <xdr:cNvPr id="2" name="Groupe 2"/>
        <xdr:cNvGrpSpPr>
          <a:grpSpLocks/>
        </xdr:cNvGrpSpPr>
      </xdr:nvGrpSpPr>
      <xdr:grpSpPr>
        <a:xfrm rot="1931117">
          <a:off x="6886575" y="1619250"/>
          <a:ext cx="7448550" cy="4705350"/>
          <a:chOff x="993616" y="1008539"/>
          <a:chExt cx="7251093" cy="4578585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 rot="3540000">
            <a:off x="4200412" y="3141015"/>
            <a:ext cx="110579" cy="101874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ZoneTexte 3"/>
          <xdr:cNvSpPr txBox="1">
            <a:spLocks noChangeArrowheads="1"/>
          </xdr:cNvSpPr>
        </xdr:nvSpPr>
        <xdr:spPr>
          <a:xfrm rot="19736559">
            <a:off x="3877738" y="5212825"/>
            <a:ext cx="445942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o2</a:t>
            </a:r>
          </a:p>
        </xdr:txBody>
      </xdr:sp>
      <xdr:sp>
        <xdr:nvSpPr>
          <xdr:cNvPr id="5" name="Connecteur droit 5"/>
          <xdr:cNvSpPr>
            <a:spLocks/>
          </xdr:cNvSpPr>
        </xdr:nvSpPr>
        <xdr:spPr>
          <a:xfrm flipV="1">
            <a:off x="1310851" y="1682736"/>
            <a:ext cx="5257042" cy="331832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rot="20963384">
            <a:off x="4267484" y="4959858"/>
            <a:ext cx="3524031" cy="212904"/>
          </a:xfrm>
          <a:prstGeom prst="rect">
            <a:avLst/>
          </a:prstGeom>
          <a:solidFill>
            <a:srgbClr val="81373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necteur droit avec flèche 7"/>
          <xdr:cNvSpPr>
            <a:spLocks/>
          </xdr:cNvSpPr>
        </xdr:nvSpPr>
        <xdr:spPr>
          <a:xfrm flipH="1" flipV="1">
            <a:off x="993616" y="4449346"/>
            <a:ext cx="333550" cy="547141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necteur droit avec flèche 8"/>
          <xdr:cNvSpPr>
            <a:spLocks/>
          </xdr:cNvSpPr>
        </xdr:nvSpPr>
        <xdr:spPr>
          <a:xfrm flipV="1">
            <a:off x="1309039" y="4647369"/>
            <a:ext cx="547458" cy="343394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rot="18506821">
            <a:off x="2360447" y="1830395"/>
            <a:ext cx="213907" cy="1667750"/>
          </a:xfrm>
          <a:prstGeom prst="rect">
            <a:avLst/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cteur droit avec flèche 10"/>
          <xdr:cNvSpPr>
            <a:spLocks/>
          </xdr:cNvSpPr>
        </xdr:nvSpPr>
        <xdr:spPr>
          <a:xfrm flipH="1" flipV="1">
            <a:off x="1934445" y="3335605"/>
            <a:ext cx="565585" cy="90884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necteur droit avec flèche 11"/>
          <xdr:cNvSpPr>
            <a:spLocks/>
          </xdr:cNvSpPr>
        </xdr:nvSpPr>
        <xdr:spPr>
          <a:xfrm flipH="1" flipV="1">
            <a:off x="2956849" y="2008960"/>
            <a:ext cx="862880" cy="139990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ZoneTexte 11"/>
          <xdr:cNvSpPr txBox="1">
            <a:spLocks noChangeArrowheads="1"/>
          </xdr:cNvSpPr>
        </xdr:nvSpPr>
        <xdr:spPr>
          <a:xfrm rot="19736559">
            <a:off x="2287936" y="4189511"/>
            <a:ext cx="435066" cy="361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o1</a:t>
            </a:r>
          </a:p>
        </xdr:txBody>
      </xdr:sp>
      <xdr:sp>
        <xdr:nvSpPr>
          <xdr:cNvPr id="13" name="ZoneTexte 12"/>
          <xdr:cNvSpPr txBox="1">
            <a:spLocks noChangeArrowheads="1"/>
          </xdr:cNvSpPr>
        </xdr:nvSpPr>
        <xdr:spPr>
          <a:xfrm rot="19736559">
            <a:off x="3729091" y="3272649"/>
            <a:ext cx="435066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e1</a:t>
            </a:r>
          </a:p>
        </xdr:txBody>
      </xdr:sp>
      <xdr:sp>
        <xdr:nvSpPr>
          <xdr:cNvPr id="14" name="ZoneTexte 13"/>
          <xdr:cNvSpPr txBox="1">
            <a:spLocks noChangeArrowheads="1"/>
          </xdr:cNvSpPr>
        </xdr:nvSpPr>
        <xdr:spPr>
          <a:xfrm rot="19736559">
            <a:off x="1740479" y="4624477"/>
            <a:ext cx="288231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15" name="ZoneTexte 14"/>
          <xdr:cNvSpPr txBox="1">
            <a:spLocks noChangeArrowheads="1"/>
          </xdr:cNvSpPr>
        </xdr:nvSpPr>
        <xdr:spPr>
          <a:xfrm rot="19736559">
            <a:off x="1559201" y="3233731"/>
            <a:ext cx="445942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o1</a:t>
            </a:r>
          </a:p>
        </xdr:txBody>
      </xdr:sp>
      <xdr:sp>
        <xdr:nvSpPr>
          <xdr:cNvPr id="16" name="ZoneTexte 15"/>
          <xdr:cNvSpPr txBox="1">
            <a:spLocks noChangeArrowheads="1"/>
          </xdr:cNvSpPr>
        </xdr:nvSpPr>
        <xdr:spPr>
          <a:xfrm rot="19736559">
            <a:off x="2956849" y="1729666"/>
            <a:ext cx="445942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e1</a:t>
            </a:r>
          </a:p>
        </xdr:txBody>
      </xdr:sp>
      <xdr:sp>
        <xdr:nvSpPr>
          <xdr:cNvPr id="17" name="Ellipse 17"/>
          <xdr:cNvSpPr>
            <a:spLocks/>
          </xdr:cNvSpPr>
        </xdr:nvSpPr>
        <xdr:spPr>
          <a:xfrm rot="139391">
            <a:off x="1914505" y="2206984"/>
            <a:ext cx="435066" cy="425808"/>
          </a:xfrm>
          <a:prstGeom prst="ellips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8" name="Ellipse 18"/>
          <xdr:cNvSpPr>
            <a:spLocks/>
          </xdr:cNvSpPr>
        </xdr:nvSpPr>
        <xdr:spPr>
          <a:xfrm rot="139391">
            <a:off x="6228905" y="4377233"/>
            <a:ext cx="435066" cy="425808"/>
          </a:xfrm>
          <a:prstGeom prst="ellipse">
            <a:avLst/>
          </a:prstGeom>
          <a:noFill/>
          <a:ln w="25400" cmpd="sng">
            <a:solidFill>
              <a:srgbClr val="81373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19" name="Connecteur droit avec flèche 19"/>
          <xdr:cNvSpPr>
            <a:spLocks/>
          </xdr:cNvSpPr>
        </xdr:nvSpPr>
        <xdr:spPr>
          <a:xfrm flipV="1">
            <a:off x="6549766" y="1015407"/>
            <a:ext cx="1084038" cy="676486"/>
          </a:xfrm>
          <a:prstGeom prst="straightConnector1">
            <a:avLst/>
          </a:prstGeom>
          <a:noFill/>
          <a:ln w="762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Connecteur droit avec flèche 20"/>
          <xdr:cNvSpPr>
            <a:spLocks/>
          </xdr:cNvSpPr>
        </xdr:nvSpPr>
        <xdr:spPr>
          <a:xfrm flipH="1" flipV="1">
            <a:off x="3274085" y="3743099"/>
            <a:ext cx="1020591" cy="164027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Connecteur droit avec flèche 21"/>
          <xdr:cNvSpPr>
            <a:spLocks/>
          </xdr:cNvSpPr>
        </xdr:nvSpPr>
        <xdr:spPr>
          <a:xfrm flipH="1" flipV="1">
            <a:off x="6074819" y="1994079"/>
            <a:ext cx="1669564" cy="271510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ZoneTexte 21"/>
          <xdr:cNvSpPr txBox="1">
            <a:spLocks noChangeArrowheads="1"/>
          </xdr:cNvSpPr>
        </xdr:nvSpPr>
        <xdr:spPr>
          <a:xfrm rot="19736559">
            <a:off x="6073007" y="1778886"/>
            <a:ext cx="426002" cy="361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e2</a:t>
            </a:r>
          </a:p>
        </xdr:txBody>
      </xdr:sp>
      <xdr:sp>
        <xdr:nvSpPr>
          <xdr:cNvPr id="23" name="ZoneTexte 22"/>
          <xdr:cNvSpPr txBox="1">
            <a:spLocks noChangeArrowheads="1"/>
          </xdr:cNvSpPr>
        </xdr:nvSpPr>
        <xdr:spPr>
          <a:xfrm rot="19736559">
            <a:off x="2659555" y="3590861"/>
            <a:ext cx="556521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cdr1</a:t>
            </a:r>
          </a:p>
        </xdr:txBody>
      </xdr:sp>
      <xdr:sp>
        <xdr:nvSpPr>
          <xdr:cNvPr id="24" name="ZoneTexte 23"/>
          <xdr:cNvSpPr txBox="1">
            <a:spLocks noChangeArrowheads="1"/>
          </xdr:cNvSpPr>
        </xdr:nvSpPr>
        <xdr:spPr>
          <a:xfrm rot="19736559">
            <a:off x="7787890" y="4427597"/>
            <a:ext cx="445942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e2</a:t>
            </a:r>
          </a:p>
        </xdr:txBody>
      </xdr:sp>
      <xdr:sp>
        <xdr:nvSpPr>
          <xdr:cNvPr id="25" name="ZoneTexte 25"/>
          <xdr:cNvSpPr txBox="1">
            <a:spLocks noChangeArrowheads="1"/>
          </xdr:cNvSpPr>
        </xdr:nvSpPr>
        <xdr:spPr>
          <a:xfrm rot="19736559">
            <a:off x="4662669" y="2647672"/>
            <a:ext cx="556521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cdr2</a:t>
            </a:r>
          </a:p>
        </xdr:txBody>
      </xdr:sp>
      <xdr:sp>
        <xdr:nvSpPr>
          <xdr:cNvPr id="26" name="Connecteur droit avec flèche 26"/>
          <xdr:cNvSpPr>
            <a:spLocks/>
          </xdr:cNvSpPr>
        </xdr:nvSpPr>
        <xdr:spPr>
          <a:xfrm flipH="1" flipV="1">
            <a:off x="2461962" y="2654540"/>
            <a:ext cx="705169" cy="115838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ZoneTexte 27"/>
          <xdr:cNvSpPr txBox="1">
            <a:spLocks noChangeArrowheads="1"/>
          </xdr:cNvSpPr>
        </xdr:nvSpPr>
        <xdr:spPr>
          <a:xfrm rot="19736559">
            <a:off x="3266834" y="3551943"/>
            <a:ext cx="435066" cy="361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o2</a:t>
            </a:r>
          </a:p>
        </xdr:txBody>
      </xdr:sp>
      <xdr:sp>
        <xdr:nvSpPr>
          <xdr:cNvPr id="28" name="ZoneTexte 61"/>
          <xdr:cNvSpPr txBox="1">
            <a:spLocks noChangeArrowheads="1"/>
          </xdr:cNvSpPr>
        </xdr:nvSpPr>
        <xdr:spPr>
          <a:xfrm rot="19736559">
            <a:off x="6024062" y="4758400"/>
            <a:ext cx="556521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cdr2</a:t>
            </a:r>
          </a:p>
        </xdr:txBody>
      </xdr:sp>
      <xdr:sp>
        <xdr:nvSpPr>
          <xdr:cNvPr id="29" name="ZoneTexte 62"/>
          <xdr:cNvSpPr txBox="1">
            <a:spLocks noChangeArrowheads="1"/>
          </xdr:cNvSpPr>
        </xdr:nvSpPr>
        <xdr:spPr>
          <a:xfrm rot="19702272">
            <a:off x="2329630" y="2316870"/>
            <a:ext cx="565585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cdr1</a:t>
            </a:r>
          </a:p>
        </xdr:txBody>
      </xdr:sp>
      <xdr:grpSp>
        <xdr:nvGrpSpPr>
          <xdr:cNvPr id="30" name="Groupe 30"/>
          <xdr:cNvGrpSpPr>
            <a:grpSpLocks/>
          </xdr:cNvGrpSpPr>
        </xdr:nvGrpSpPr>
        <xdr:grpSpPr>
          <a:xfrm rot="19920000">
            <a:off x="1162204" y="4825934"/>
            <a:ext cx="297295" cy="297608"/>
            <a:chOff x="1898650" y="5092700"/>
            <a:chExt cx="1080000" cy="1080000"/>
          </a:xfrm>
          <a:solidFill>
            <a:srgbClr val="FFFFFF"/>
          </a:solidFill>
        </xdr:grpSpPr>
        <xdr:sp>
          <xdr:nvSpPr>
            <xdr:cNvPr id="31" name="Ellipse 39"/>
            <xdr:cNvSpPr>
              <a:spLocks/>
            </xdr:cNvSpPr>
          </xdr:nvSpPr>
          <xdr:spPr>
            <a:xfrm>
              <a:off x="1898650" y="5059761"/>
              <a:ext cx="1075410" cy="1075140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Secteurs 40"/>
            <xdr:cNvSpPr>
              <a:spLocks/>
            </xdr:cNvSpPr>
          </xdr:nvSpPr>
          <xdr:spPr>
            <a:xfrm>
              <a:off x="1898650" y="5059761"/>
              <a:ext cx="1075410" cy="1075140"/>
            </a:xfrm>
            <a:custGeom>
              <a:pathLst>
                <a:path h="1075066" w="1075540">
                  <a:moveTo>
                    <a:pt x="0" y="537532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Secteurs 41"/>
            <xdr:cNvSpPr>
              <a:spLocks/>
            </xdr:cNvSpPr>
          </xdr:nvSpPr>
          <xdr:spPr>
            <a:xfrm rot="10800000">
              <a:off x="1898650" y="5059761"/>
              <a:ext cx="1075410" cy="1075140"/>
            </a:xfrm>
            <a:custGeom>
              <a:pathLst>
                <a:path h="1075066" w="1075540">
                  <a:moveTo>
                    <a:pt x="0" y="537532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4" name="Connecteur droit avec flèche 31"/>
          <xdr:cNvSpPr>
            <a:spLocks/>
          </xdr:cNvSpPr>
        </xdr:nvSpPr>
        <xdr:spPr>
          <a:xfrm flipH="1" flipV="1">
            <a:off x="2489154" y="2663697"/>
            <a:ext cx="3560287" cy="241863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Connecteur droit avec flèche 32"/>
          <xdr:cNvSpPr>
            <a:spLocks/>
          </xdr:cNvSpPr>
        </xdr:nvSpPr>
        <xdr:spPr>
          <a:xfrm flipH="1" flipV="1">
            <a:off x="4675358" y="2881180"/>
            <a:ext cx="1354142" cy="218741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Connecteur droit avec flèche 33"/>
          <xdr:cNvSpPr>
            <a:spLocks/>
          </xdr:cNvSpPr>
        </xdr:nvSpPr>
        <xdr:spPr>
          <a:xfrm flipH="1" flipV="1">
            <a:off x="4187722" y="3176499"/>
            <a:ext cx="705169" cy="1140068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ZoneTexte 52"/>
          <xdr:cNvSpPr txBox="1">
            <a:spLocks noChangeArrowheads="1"/>
          </xdr:cNvSpPr>
        </xdr:nvSpPr>
        <xdr:spPr>
          <a:xfrm rot="19736559">
            <a:off x="3859611" y="2846841"/>
            <a:ext cx="482198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</a:t>
            </a:r>
          </a:p>
        </xdr:txBody>
      </xdr:sp>
      <xdr:sp>
        <xdr:nvSpPr>
          <xdr:cNvPr id="38" name="ZoneTexte 53"/>
          <xdr:cNvSpPr txBox="1">
            <a:spLocks noChangeArrowheads="1"/>
          </xdr:cNvSpPr>
        </xdr:nvSpPr>
        <xdr:spPr>
          <a:xfrm rot="19736559">
            <a:off x="4437885" y="4181498"/>
            <a:ext cx="482198" cy="370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8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cdr</a:t>
            </a:r>
          </a:p>
        </xdr:txBody>
      </xdr:sp>
      <xdr:sp>
        <xdr:nvSpPr>
          <xdr:cNvPr id="39" name="Ellipse 36"/>
          <xdr:cNvSpPr>
            <a:spLocks/>
          </xdr:cNvSpPr>
        </xdr:nvSpPr>
        <xdr:spPr>
          <a:xfrm flipV="1">
            <a:off x="4856636" y="4268492"/>
            <a:ext cx="83388" cy="74402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ZoneTexte 55"/>
          <xdr:cNvSpPr txBox="1">
            <a:spLocks noChangeArrowheads="1"/>
          </xdr:cNvSpPr>
        </xdr:nvSpPr>
        <xdr:spPr>
          <a:xfrm rot="3480000">
            <a:off x="4468702" y="3104386"/>
            <a:ext cx="277354" cy="10473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Excentrement</a:t>
            </a:r>
          </a:p>
        </xdr:txBody>
      </xdr:sp>
      <xdr:sp>
        <xdr:nvSpPr>
          <xdr:cNvPr id="41" name="ZoneTexte 56"/>
          <xdr:cNvSpPr txBox="1">
            <a:spLocks noChangeArrowheads="1"/>
          </xdr:cNvSpPr>
        </xdr:nvSpPr>
        <xdr:spPr>
          <a:xfrm rot="19736559">
            <a:off x="7535915" y="1013118"/>
            <a:ext cx="380682" cy="4635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X31"/>
  <sheetViews>
    <sheetView showGridLines="0" tabSelected="1" zoomScalePageLayoutView="0" workbookViewId="0" topLeftCell="A1">
      <selection activeCell="C3" sqref="C3"/>
    </sheetView>
  </sheetViews>
  <sheetFormatPr defaultColWidth="11.421875" defaultRowHeight="15"/>
  <cols>
    <col min="1" max="1" width="7.28125" style="52" customWidth="1"/>
    <col min="2" max="2" width="11.421875" style="52" customWidth="1"/>
    <col min="3" max="3" width="8.00390625" style="52" customWidth="1"/>
    <col min="4" max="4" width="10.00390625" style="52" customWidth="1"/>
    <col min="5" max="5" width="7.28125" style="52" customWidth="1"/>
    <col min="6" max="7" width="9.57421875" style="52" customWidth="1"/>
    <col min="8" max="8" width="28.8515625" style="52" customWidth="1"/>
    <col min="9" max="12" width="6.8515625" style="52" customWidth="1"/>
    <col min="13" max="13" width="10.8515625" style="52" customWidth="1"/>
    <col min="14" max="14" width="6.8515625" style="52" customWidth="1"/>
    <col min="15" max="15" width="6.7109375" style="52" customWidth="1"/>
    <col min="16" max="21" width="11.421875" style="52" customWidth="1"/>
  </cols>
  <sheetData>
    <row r="1" ht="16.5" thickBot="1">
      <c r="A1" s="104" t="s">
        <v>58</v>
      </c>
    </row>
    <row r="2" spans="1:21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30" t="s">
        <v>48</v>
      </c>
      <c r="P2" s="30"/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-153</v>
      </c>
      <c r="D3" s="64" t="s">
        <v>4</v>
      </c>
      <c r="E3" s="90">
        <v>0</v>
      </c>
      <c r="F3" s="27">
        <v>6</v>
      </c>
      <c r="G3" s="50">
        <f>M3*N3/100</f>
        <v>251.81143738917024</v>
      </c>
      <c r="H3" s="51"/>
      <c r="I3" s="101"/>
      <c r="J3" s="33">
        <v>1</v>
      </c>
      <c r="K3" s="34">
        <f>IF(G3&lt;&gt;0,R3-G3/2*COS(P3),"")</f>
        <v>-153</v>
      </c>
      <c r="L3" s="34">
        <f>IF(G3&lt;&gt;0,R3+G3/2*COS(P3),"")</f>
        <v>0</v>
      </c>
      <c r="M3" s="34">
        <f>((E3-C3)^2+(E4-C4)^2)^0.5</f>
        <v>251.81143738917024</v>
      </c>
      <c r="N3" s="34">
        <v>100</v>
      </c>
      <c r="O3" s="35" t="s">
        <v>44</v>
      </c>
      <c r="P3" s="35">
        <f>IF(E3-C3&lt;&gt;0,ATAN((E4-C4)/(E3-C3)),"")</f>
        <v>0.917764132511988</v>
      </c>
      <c r="Q3" s="35" t="s">
        <v>1</v>
      </c>
      <c r="R3" s="34">
        <f aca="true" t="shared" si="0" ref="R3:R14">(E3-C3)/2+C3</f>
        <v>-76.5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92.08851297202273</v>
      </c>
      <c r="U3" s="38">
        <f>IF((G3*F3+G5*F5+G7*F7+G9*F9+G11*F11+G13*F13)=0,"",(G3*F3*R3+G5*F5*R5+G7*F7*R7+G9*F9*R9+G11*F11*R11+G13*F13*R13)/(G3*F3+G5*F5+G7*F7+G9*F9+G11*F11+G13*F13))</f>
        <v>92.08851297202273</v>
      </c>
      <c r="W3" s="25"/>
      <c r="X3" s="25"/>
    </row>
    <row r="4" spans="1:24" ht="15.75" thickBot="1">
      <c r="A4" s="65"/>
      <c r="B4" s="66" t="s">
        <v>5</v>
      </c>
      <c r="C4" s="91">
        <v>-37</v>
      </c>
      <c r="D4" s="66" t="s">
        <v>6</v>
      </c>
      <c r="E4" s="91">
        <v>163</v>
      </c>
      <c r="F4" s="54"/>
      <c r="G4" s="53"/>
      <c r="H4" s="54"/>
      <c r="I4" s="101"/>
      <c r="J4" s="39"/>
      <c r="K4" s="34">
        <f>IF(G3&lt;&gt;0,R4-G3/2*SIN(P3),"")</f>
        <v>-37</v>
      </c>
      <c r="L4" s="34">
        <f>IF(G3&lt;&gt;0,R4+G3/2*SIN(P3),"")</f>
        <v>163</v>
      </c>
      <c r="M4" s="34"/>
      <c r="N4" s="34"/>
      <c r="O4" s="35"/>
      <c r="P4" s="35"/>
      <c r="Q4" s="35" t="s">
        <v>27</v>
      </c>
      <c r="R4" s="34">
        <f t="shared" si="0"/>
        <v>63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-51.97337703396872</v>
      </c>
      <c r="W4" s="25"/>
      <c r="X4" s="25"/>
    </row>
    <row r="5" spans="1:24" ht="16.5" thickBot="1">
      <c r="A5" s="67">
        <v>2</v>
      </c>
      <c r="B5" s="68" t="s">
        <v>7</v>
      </c>
      <c r="C5" s="90">
        <v>0</v>
      </c>
      <c r="D5" s="68" t="s">
        <v>8</v>
      </c>
      <c r="E5" s="90">
        <v>365</v>
      </c>
      <c r="F5" s="27">
        <v>6</v>
      </c>
      <c r="G5" s="50">
        <f>M5*N5/100</f>
        <v>471.8325974326064</v>
      </c>
      <c r="H5" s="55"/>
      <c r="I5" s="101"/>
      <c r="J5" s="33">
        <v>2</v>
      </c>
      <c r="K5" s="34">
        <f>IF(G5&lt;&gt;0,R5-G5/2*COS(P5),"")</f>
        <v>0</v>
      </c>
      <c r="L5" s="34">
        <f>IF(G5&lt;&gt;0,R5+G5/2*COS(P5),"")</f>
        <v>365</v>
      </c>
      <c r="M5" s="34">
        <f>((E5-C5)^2+(E6-C6)^2)^0.5</f>
        <v>471.8325974326064</v>
      </c>
      <c r="N5" s="34">
        <v>100</v>
      </c>
      <c r="O5" s="35" t="s">
        <v>44</v>
      </c>
      <c r="P5" s="35">
        <f>IF(E5-C5&lt;&gt;0,ATAN((E6-C6)/(E5-C5)),"")</f>
        <v>-0.6863259915990412</v>
      </c>
      <c r="Q5" s="35" t="s">
        <v>2</v>
      </c>
      <c r="R5" s="34">
        <f t="shared" si="0"/>
        <v>182.5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163</v>
      </c>
      <c r="D6" s="70" t="s">
        <v>6</v>
      </c>
      <c r="E6" s="91">
        <v>-136</v>
      </c>
      <c r="F6" s="54"/>
      <c r="G6" s="53"/>
      <c r="H6" s="54"/>
      <c r="I6" s="101"/>
      <c r="J6" s="39"/>
      <c r="K6" s="34">
        <f>IF(G5&lt;&gt;0,R6-G5/2*SIN(P5),"")</f>
        <v>163</v>
      </c>
      <c r="L6" s="34">
        <f>IF(G5&lt;&gt;0,R6+G5/2*SIN(P5),"")</f>
        <v>-136</v>
      </c>
      <c r="M6" s="34"/>
      <c r="N6" s="34"/>
      <c r="O6" s="35"/>
      <c r="P6" s="35"/>
      <c r="Q6" s="35" t="s">
        <v>28</v>
      </c>
      <c r="R6" s="34">
        <f t="shared" si="0"/>
        <v>13.5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365</v>
      </c>
      <c r="D7" s="72" t="s">
        <v>12</v>
      </c>
      <c r="E7" s="90">
        <v>66</v>
      </c>
      <c r="F7" s="27">
        <v>6</v>
      </c>
      <c r="G7" s="50">
        <f>M7*N7/100</f>
        <v>309.7773393907308</v>
      </c>
      <c r="H7" s="56"/>
      <c r="I7" s="101"/>
      <c r="J7" s="33">
        <v>3</v>
      </c>
      <c r="K7" s="34">
        <f>IF(G7&lt;&gt;0,R7-G7/2*COS(P7),"")</f>
        <v>66</v>
      </c>
      <c r="L7" s="34">
        <f>IF(G7&lt;&gt;0,R7+G7/2*COS(P7),"")</f>
        <v>365</v>
      </c>
      <c r="M7" s="34">
        <f>((E7-C7)^2+(E8-C8)^2)^0.5</f>
        <v>309.7773393907308</v>
      </c>
      <c r="N7" s="34">
        <v>100</v>
      </c>
      <c r="O7" s="35" t="s">
        <v>44</v>
      </c>
      <c r="P7" s="35">
        <f>IF(E7-C7&lt;&gt;0,ATAN((E8-C8)/(E7-C7)),"")</f>
        <v>0.264553296538106</v>
      </c>
      <c r="Q7" s="35" t="s">
        <v>29</v>
      </c>
      <c r="R7" s="34">
        <f t="shared" si="0"/>
        <v>215.5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-136</v>
      </c>
      <c r="D8" s="74" t="s">
        <v>10</v>
      </c>
      <c r="E8" s="91">
        <v>-217</v>
      </c>
      <c r="F8" s="54"/>
      <c r="G8" s="53"/>
      <c r="H8" s="54"/>
      <c r="I8" s="101"/>
      <c r="J8" s="39"/>
      <c r="K8" s="34">
        <f>IF(G7&lt;&gt;0,R8-G7/2*SIN(P7),"")</f>
        <v>-217</v>
      </c>
      <c r="L8" s="34">
        <f>IF(G7&lt;&gt;0,R8+G7/2*SIN(P7),"")</f>
        <v>-136</v>
      </c>
      <c r="M8" s="34"/>
      <c r="N8" s="34"/>
      <c r="O8" s="35"/>
      <c r="P8" s="35"/>
      <c r="Q8" s="35" t="s">
        <v>30</v>
      </c>
      <c r="R8" s="34">
        <f t="shared" si="0"/>
        <v>-176.5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66</v>
      </c>
      <c r="D9" s="76" t="s">
        <v>16</v>
      </c>
      <c r="E9" s="90">
        <v>-153</v>
      </c>
      <c r="F9" s="27">
        <v>6</v>
      </c>
      <c r="G9" s="50">
        <f>M9*N9/100</f>
        <v>283.4801580357962</v>
      </c>
      <c r="H9" s="57"/>
      <c r="I9" s="101"/>
      <c r="J9" s="33">
        <v>4</v>
      </c>
      <c r="K9" s="34">
        <f>IF(G9&lt;&gt;0,R9-G9/2*COS(P9),"")</f>
        <v>-153</v>
      </c>
      <c r="L9" s="34">
        <f>IF(G9&lt;&gt;0,R9+G9/2*COS(P9),"")</f>
        <v>65.99999999999999</v>
      </c>
      <c r="M9" s="34">
        <f>((E9-C9)^2+(E10-C10)^2)^0.5</f>
        <v>283.4801580357962</v>
      </c>
      <c r="N9" s="34">
        <v>100</v>
      </c>
      <c r="O9" s="35" t="s">
        <v>44</v>
      </c>
      <c r="P9" s="35">
        <f>IF(E9-C9&lt;&gt;0,ATAN((E10-C10)/(E9-C9)),"")</f>
        <v>-0.6879633121051921</v>
      </c>
      <c r="Q9" s="35" t="s">
        <v>31</v>
      </c>
      <c r="R9" s="34">
        <f t="shared" si="0"/>
        <v>-43.5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-217</v>
      </c>
      <c r="D10" s="78" t="s">
        <v>14</v>
      </c>
      <c r="E10" s="91">
        <v>-37</v>
      </c>
      <c r="F10" s="54"/>
      <c r="G10" s="53"/>
      <c r="H10" s="54"/>
      <c r="I10" s="101"/>
      <c r="J10" s="39"/>
      <c r="K10" s="34">
        <f>IF(G9&lt;&gt;0,R10-G9/2*SIN(P9),"")</f>
        <v>-37.000000000000014</v>
      </c>
      <c r="L10" s="34">
        <f>IF(G9&lt;&gt;0,R10+G9/2*SIN(P9),"")</f>
        <v>-217</v>
      </c>
      <c r="M10" s="34"/>
      <c r="N10" s="34"/>
      <c r="O10" s="35"/>
      <c r="P10" s="35"/>
      <c r="Q10" s="35" t="s">
        <v>32</v>
      </c>
      <c r="R10" s="34">
        <f t="shared" si="0"/>
        <v>-127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/>
      <c r="D11" s="80" t="s">
        <v>20</v>
      </c>
      <c r="E11" s="92"/>
      <c r="F11" s="27"/>
      <c r="G11" s="50">
        <f>M11*N11/100</f>
        <v>0</v>
      </c>
      <c r="H11" s="58"/>
      <c r="I11" s="101"/>
      <c r="J11" s="33">
        <v>5</v>
      </c>
      <c r="K11" s="34">
        <f>IF(G11&lt;&gt;0,R11-G11/2*COS(P11),"")</f>
      </c>
      <c r="L11" s="34">
        <f>IF(G11&lt;&gt;0,R11+G11/2*COS(P11),"")</f>
      </c>
      <c r="M11" s="34">
        <f>((E11-C11)^2+(E12-C12)^2)^0.5</f>
        <v>0</v>
      </c>
      <c r="N11" s="34">
        <v>0</v>
      </c>
      <c r="O11" s="35" t="s">
        <v>44</v>
      </c>
      <c r="P11" s="35">
        <f>IF(E11-C11&lt;&gt;0,ATAN((E12-C12)/(E11-C11)),"")</f>
      </c>
      <c r="Q11" s="35" t="s">
        <v>33</v>
      </c>
      <c r="R11" s="34">
        <f t="shared" si="0"/>
        <v>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/>
      <c r="D12" s="82" t="s">
        <v>18</v>
      </c>
      <c r="E12" s="93"/>
      <c r="F12" s="54"/>
      <c r="G12" s="53"/>
      <c r="H12" s="54"/>
      <c r="I12" s="101"/>
      <c r="J12" s="39"/>
      <c r="K12" s="34">
        <f>IF(G11&lt;&gt;0,R12-G11/2*SIN(P11),"")</f>
      </c>
      <c r="L12" s="34">
        <f>IF(G11&lt;&gt;0,R12+G11/2*SIN(P11),"")</f>
      </c>
      <c r="M12" s="34"/>
      <c r="N12" s="34"/>
      <c r="O12" s="35"/>
      <c r="P12" s="35"/>
      <c r="Q12" s="35" t="s">
        <v>34</v>
      </c>
      <c r="R12" s="34">
        <f t="shared" si="0"/>
        <v>0</v>
      </c>
      <c r="S12" s="40"/>
      <c r="T12" s="35"/>
      <c r="U12" s="41"/>
      <c r="W12" s="25" t="s">
        <v>57</v>
      </c>
      <c r="X12" s="25" t="s">
        <v>57</v>
      </c>
    </row>
    <row r="13" spans="1:24" ht="16.5" thickBot="1">
      <c r="A13" s="83">
        <v>6</v>
      </c>
      <c r="B13" s="84" t="s">
        <v>23</v>
      </c>
      <c r="C13" s="92"/>
      <c r="D13" s="84" t="s">
        <v>24</v>
      </c>
      <c r="E13" s="92"/>
      <c r="F13" s="27"/>
      <c r="G13" s="50">
        <f>M13*N13/100</f>
        <v>0</v>
      </c>
      <c r="H13" s="59"/>
      <c r="I13" s="101"/>
      <c r="J13" s="33">
        <v>6</v>
      </c>
      <c r="K13" s="34">
        <f>IF(G13&lt;&gt;0,R13-G13/2*COS(P13),"")</f>
      </c>
      <c r="L13" s="34">
        <f>IF(G13&lt;&gt;0,R13+G13/2*COS(P13),"")</f>
      </c>
      <c r="M13" s="34">
        <f>((E13-C13)^2+(E14-C14)^2)^0.5</f>
        <v>0</v>
      </c>
      <c r="N13" s="34">
        <v>0</v>
      </c>
      <c r="O13" s="35" t="s">
        <v>44</v>
      </c>
      <c r="P13" s="35">
        <f>IF(E13-C13&lt;&gt;0,ATAN((E14-C14)/(E13-C13)),"")</f>
      </c>
      <c r="Q13" s="35" t="s">
        <v>35</v>
      </c>
      <c r="R13" s="34">
        <f t="shared" si="0"/>
        <v>0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/>
      <c r="D14" s="86" t="s">
        <v>22</v>
      </c>
      <c r="E14" s="93"/>
      <c r="F14" s="96"/>
      <c r="G14" s="97"/>
      <c r="H14" s="96"/>
      <c r="I14" s="102"/>
      <c r="J14" s="44"/>
      <c r="K14" s="45">
        <f>IF(G13&lt;&gt;0,R14-G13/2*SIN(P13),"")</f>
      </c>
      <c r="L14" s="45">
        <f>IF(G13&lt;&gt;0,R14+G13/2*SIN(P13),"")</f>
      </c>
      <c r="M14" s="45"/>
      <c r="N14" s="45"/>
      <c r="O14" s="46"/>
      <c r="P14" s="46"/>
      <c r="Q14" s="46" t="s">
        <v>36</v>
      </c>
      <c r="R14" s="45">
        <f t="shared" si="0"/>
        <v>0</v>
      </c>
      <c r="S14" s="47"/>
      <c r="T14" s="46"/>
      <c r="U14" s="48"/>
      <c r="W14" s="25" t="s">
        <v>57</v>
      </c>
      <c r="X14" s="25" t="s">
        <v>57</v>
      </c>
    </row>
    <row r="15" spans="1:16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5.75" thickBot="1">
      <c r="A16" s="61"/>
      <c r="B16" s="61"/>
      <c r="C16" s="88"/>
      <c r="D16" s="89" t="s">
        <v>56</v>
      </c>
      <c r="E16" s="95">
        <f>ABS(U4)</f>
        <v>51.97337703396872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60"/>
    </row>
    <row r="17" spans="3:20" ht="15">
      <c r="C17" s="62"/>
      <c r="H17" s="62"/>
      <c r="I17" s="62"/>
      <c r="J17" s="62"/>
      <c r="K17" s="62"/>
      <c r="L17" s="62"/>
      <c r="M17" s="62"/>
      <c r="N17" s="62"/>
      <c r="O17" s="62"/>
      <c r="P17" s="62"/>
      <c r="T17" s="103">
        <f>K11</f>
      </c>
    </row>
    <row r="18" spans="3:16" ht="1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3:16" ht="1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3:16" ht="15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3:16" ht="1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3:16" ht="1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3:16" ht="1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3:16" ht="1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3:16" ht="1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3:16" ht="1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3:16" ht="15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5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</sheetData>
  <sheetProtection selectLockedCells="1"/>
  <printOptions/>
  <pageMargins left="0.5905511811023623" right="0.04" top="1.062992125984252" bottom="0.7480314960629921" header="0.31496062992125984" footer="0.31496062992125984"/>
  <pageSetup horizontalDpi="600" verticalDpi="600" orientation="landscape" paperSize="9" scale="65" r:id="rId2"/>
  <headerFooter>
    <oddHeader>&amp;C&amp;"Arial,Normal"&amp;20U51-2013- Cas1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X31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7.28125" style="52" customWidth="1"/>
    <col min="2" max="2" width="11.421875" style="52" customWidth="1"/>
    <col min="3" max="3" width="8.00390625" style="52" customWidth="1"/>
    <col min="4" max="4" width="10.00390625" style="52" customWidth="1"/>
    <col min="5" max="5" width="7.28125" style="52" customWidth="1"/>
    <col min="6" max="7" width="9.57421875" style="52" customWidth="1"/>
    <col min="8" max="8" width="28.8515625" style="52" customWidth="1"/>
    <col min="9" max="12" width="6.8515625" style="52" customWidth="1"/>
    <col min="13" max="13" width="10.8515625" style="52" customWidth="1"/>
    <col min="14" max="14" width="6.8515625" style="52" customWidth="1"/>
    <col min="15" max="15" width="5.421875" style="52" customWidth="1"/>
    <col min="16" max="16" width="7.8515625" style="103" customWidth="1"/>
    <col min="17" max="17" width="11.421875" style="52" customWidth="1"/>
    <col min="18" max="18" width="8.140625" style="52" customWidth="1"/>
    <col min="19" max="21" width="11.421875" style="52" customWidth="1"/>
  </cols>
  <sheetData>
    <row r="1" ht="16.5" thickBot="1">
      <c r="A1" s="104" t="s">
        <v>58</v>
      </c>
    </row>
    <row r="2" spans="1:21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112" t="s">
        <v>48</v>
      </c>
      <c r="P2" s="113" t="s">
        <v>61</v>
      </c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0</v>
      </c>
      <c r="D3" s="64" t="s">
        <v>4</v>
      </c>
      <c r="E3" s="90">
        <v>250</v>
      </c>
      <c r="F3" s="27">
        <v>6</v>
      </c>
      <c r="G3" s="50">
        <f>M3*N3/100</f>
        <v>286.53097563788805</v>
      </c>
      <c r="H3" s="51"/>
      <c r="I3" s="101"/>
      <c r="J3" s="33">
        <v>1</v>
      </c>
      <c r="K3" s="34">
        <f>IF(G3&lt;&gt;0,R3-G3/2*COS(P3*PI()/180),"")</f>
        <v>1.4210854715202004E-14</v>
      </c>
      <c r="L3" s="34">
        <f>IF(G3&lt;&gt;0,R3+G3/2*COS(P3*PI()/180),"")</f>
        <v>250</v>
      </c>
      <c r="M3" s="34">
        <f>((E3-C3)^2+(E4-C4)^2)^0.5</f>
        <v>286.53097563788805</v>
      </c>
      <c r="N3" s="34">
        <v>100</v>
      </c>
      <c r="O3" s="110" t="s">
        <v>62</v>
      </c>
      <c r="P3" s="114">
        <f>IF(E3-C3&lt;&gt;0,180/PI()*ATAN((E4-C4)/(E3-C3)),90)</f>
        <v>29.24882633654698</v>
      </c>
      <c r="Q3" s="35" t="s">
        <v>1</v>
      </c>
      <c r="R3" s="34">
        <f aca="true" t="shared" si="0" ref="R3:R14">(E3-C3)/2+C3</f>
        <v>125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157.2706785516586</v>
      </c>
      <c r="U3" s="38">
        <f>IF((G3*F3+G5*F5+G7*F7+G9*F9+G11*F11+G13*F13)=0,"",(G3*F3*R3+G5*F5*R5+G7*F7*R7+G9*F9*R9+G11*F11*R11+G13*F13*R13)/(G3*F3+G5*F5+G7*F7+G9*F9+G11*F11+G13*F13))</f>
        <v>157.2706785516586</v>
      </c>
      <c r="W3" s="25"/>
      <c r="X3" s="25"/>
    </row>
    <row r="4" spans="1:24" ht="15.75" thickBot="1">
      <c r="A4" s="65"/>
      <c r="B4" s="66" t="s">
        <v>5</v>
      </c>
      <c r="C4" s="91">
        <v>0</v>
      </c>
      <c r="D4" s="66" t="s">
        <v>6</v>
      </c>
      <c r="E4" s="91">
        <v>140</v>
      </c>
      <c r="F4" s="54"/>
      <c r="G4" s="53"/>
      <c r="H4" s="54"/>
      <c r="I4" s="101"/>
      <c r="J4" s="39"/>
      <c r="K4" s="34">
        <f>IF(G3&lt;&gt;0,R4-G3/2*SIN(P3*PI()/180),"")</f>
        <v>-1.4210854715202004E-14</v>
      </c>
      <c r="L4" s="34">
        <f>IF(G3&lt;&gt;0,R4+G3/2*SIN(P3*PI()/180),"")</f>
        <v>140</v>
      </c>
      <c r="M4" s="34"/>
      <c r="N4" s="34"/>
      <c r="O4" s="110"/>
      <c r="P4" s="114"/>
      <c r="Q4" s="35" t="s">
        <v>27</v>
      </c>
      <c r="R4" s="34">
        <f t="shared" si="0"/>
        <v>70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-18.6147977074017</v>
      </c>
      <c r="W4" s="25"/>
      <c r="X4" s="25"/>
    </row>
    <row r="5" spans="1:24" ht="16.5" thickBot="1">
      <c r="A5" s="67">
        <v>2</v>
      </c>
      <c r="B5" s="68" t="s">
        <v>7</v>
      </c>
      <c r="C5" s="90">
        <v>250</v>
      </c>
      <c r="D5" s="68" t="s">
        <v>8</v>
      </c>
      <c r="E5" s="90">
        <v>400</v>
      </c>
      <c r="F5" s="27">
        <v>6</v>
      </c>
      <c r="G5" s="50">
        <f>M5*N5/100</f>
        <v>174.92855684535903</v>
      </c>
      <c r="H5" s="55"/>
      <c r="I5" s="101"/>
      <c r="J5" s="33">
        <v>2</v>
      </c>
      <c r="K5" s="34">
        <f>IF(G5&lt;&gt;0,R5-G5/2*COS(P5*PI()/180),"")</f>
        <v>250</v>
      </c>
      <c r="L5" s="34">
        <f>IF(G5&lt;&gt;0,R5+G5/2*COS(P5*PI()/180),"")</f>
        <v>400</v>
      </c>
      <c r="M5" s="34">
        <f>((E5-C5)^2+(E6-C6)^2)^0.5</f>
        <v>174.92855684535903</v>
      </c>
      <c r="N5" s="34">
        <v>100</v>
      </c>
      <c r="O5" s="110" t="s">
        <v>62</v>
      </c>
      <c r="P5" s="114">
        <f>IF(E5-C5&lt;&gt;0,180/PI()*ATAN((E6-C6)/(E5-C5)),90)</f>
        <v>-30.96375653207352</v>
      </c>
      <c r="Q5" s="35" t="s">
        <v>2</v>
      </c>
      <c r="R5" s="34">
        <f t="shared" si="0"/>
        <v>325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140</v>
      </c>
      <c r="D6" s="70" t="s">
        <v>6</v>
      </c>
      <c r="E6" s="91">
        <v>50</v>
      </c>
      <c r="F6" s="54"/>
      <c r="G6" s="53"/>
      <c r="H6" s="54"/>
      <c r="I6" s="101"/>
      <c r="J6" s="39"/>
      <c r="K6" s="34">
        <f>IF(G5&lt;&gt;0,R6-G5/2*SIN(P5*PI()/180),"")</f>
        <v>140</v>
      </c>
      <c r="L6" s="34">
        <f>IF(G5&lt;&gt;0,R6+G5/2*SIN(P5*PI()/180),"")</f>
        <v>49.99999999999999</v>
      </c>
      <c r="M6" s="34"/>
      <c r="N6" s="34"/>
      <c r="O6" s="110"/>
      <c r="P6" s="114"/>
      <c r="Q6" s="35" t="s">
        <v>28</v>
      </c>
      <c r="R6" s="34">
        <f t="shared" si="0"/>
        <v>95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400</v>
      </c>
      <c r="D7" s="72" t="s">
        <v>12</v>
      </c>
      <c r="E7" s="90">
        <v>400</v>
      </c>
      <c r="F7" s="27">
        <v>6</v>
      </c>
      <c r="G7" s="50">
        <f>M7*N7/100</f>
        <v>50</v>
      </c>
      <c r="H7" s="56"/>
      <c r="I7" s="101"/>
      <c r="J7" s="33">
        <v>3</v>
      </c>
      <c r="K7" s="34">
        <f>IF(G7&lt;&gt;0,R7-G7/2*COS(P7*PI()/180),"")</f>
        <v>400</v>
      </c>
      <c r="L7" s="34">
        <f>IF(G7&lt;&gt;0,R7+G7/2*COS(P7*PI()/180),"")</f>
        <v>400</v>
      </c>
      <c r="M7" s="34">
        <f>((E7-C7)^2+(E8-C8)^2)^0.5</f>
        <v>50</v>
      </c>
      <c r="N7" s="34">
        <v>100</v>
      </c>
      <c r="O7" s="110" t="s">
        <v>62</v>
      </c>
      <c r="P7" s="114">
        <f>IF(E7-C7&lt;&gt;0,180/PI()*ATAN((E8-C8)/(E7-C7)),90)</f>
        <v>90</v>
      </c>
      <c r="Q7" s="35" t="s">
        <v>29</v>
      </c>
      <c r="R7" s="34">
        <f t="shared" si="0"/>
        <v>400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50</v>
      </c>
      <c r="D8" s="74" t="s">
        <v>10</v>
      </c>
      <c r="E8" s="91">
        <v>0</v>
      </c>
      <c r="F8" s="54"/>
      <c r="G8" s="53"/>
      <c r="H8" s="54"/>
      <c r="I8" s="101"/>
      <c r="J8" s="39"/>
      <c r="K8" s="34">
        <f>IF(G7&lt;&gt;0,R8-G7/2*SIN(P7*PI()/180),"")</f>
        <v>0</v>
      </c>
      <c r="L8" s="34">
        <f>IF(G7&lt;&gt;0,R8+G7/2*SIN(P7*PI()/180),"")</f>
        <v>50</v>
      </c>
      <c r="M8" s="34"/>
      <c r="N8" s="34"/>
      <c r="O8" s="110"/>
      <c r="P8" s="114"/>
      <c r="Q8" s="35" t="s">
        <v>30</v>
      </c>
      <c r="R8" s="34">
        <f t="shared" si="0"/>
        <v>25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400</v>
      </c>
      <c r="D9" s="76" t="s">
        <v>16</v>
      </c>
      <c r="E9" s="90">
        <v>250</v>
      </c>
      <c r="F9" s="27">
        <v>6</v>
      </c>
      <c r="G9" s="50">
        <f>M9*N9/100</f>
        <v>151.32745950421557</v>
      </c>
      <c r="H9" s="57"/>
      <c r="I9" s="101"/>
      <c r="J9" s="33">
        <v>4</v>
      </c>
      <c r="K9" s="34">
        <f>IF(G9&lt;&gt;0,R9-G9/2*COS(P9*PI()/180),"")</f>
        <v>250</v>
      </c>
      <c r="L9" s="34">
        <f>IF(G9&lt;&gt;0,R9+G9/2*COS(P9*PI()/180),"")</f>
        <v>400</v>
      </c>
      <c r="M9" s="34">
        <f>((E9-C9)^2+(E10-C10)^2)^0.5</f>
        <v>151.32745950421557</v>
      </c>
      <c r="N9" s="34">
        <v>100</v>
      </c>
      <c r="O9" s="110" t="s">
        <v>62</v>
      </c>
      <c r="P9" s="114">
        <f>IF(E9-C9&lt;&gt;0,180/PI()*ATAN((E10-C10)/(E9-C9)),90)</f>
        <v>7.594643368591445</v>
      </c>
      <c r="Q9" s="35" t="s">
        <v>31</v>
      </c>
      <c r="R9" s="34">
        <f t="shared" si="0"/>
        <v>325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0</v>
      </c>
      <c r="D10" s="78" t="s">
        <v>14</v>
      </c>
      <c r="E10" s="91">
        <v>-20</v>
      </c>
      <c r="F10" s="54"/>
      <c r="G10" s="53"/>
      <c r="H10" s="54"/>
      <c r="I10" s="101"/>
      <c r="J10" s="39"/>
      <c r="K10" s="34">
        <f>IF(G9&lt;&gt;0,R10-G9/2*SIN(P9*PI()/180),"")</f>
        <v>-20</v>
      </c>
      <c r="L10" s="34">
        <f>IF(G9&lt;&gt;0,R10+G9/2*SIN(P9*PI()/180),"")</f>
        <v>0</v>
      </c>
      <c r="M10" s="34"/>
      <c r="N10" s="34"/>
      <c r="O10" s="110"/>
      <c r="P10" s="114"/>
      <c r="Q10" s="35" t="s">
        <v>32</v>
      </c>
      <c r="R10" s="34">
        <f t="shared" si="0"/>
        <v>-10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>
        <v>250</v>
      </c>
      <c r="D11" s="80" t="s">
        <v>20</v>
      </c>
      <c r="E11" s="92">
        <v>-50</v>
      </c>
      <c r="F11" s="27">
        <v>6</v>
      </c>
      <c r="G11" s="50">
        <f>M11*N11/100</f>
        <v>349.85711369071805</v>
      </c>
      <c r="H11" s="58"/>
      <c r="I11" s="101"/>
      <c r="J11" s="33">
        <v>5</v>
      </c>
      <c r="K11" s="34">
        <f>IF(G11&lt;&gt;0,R11-G11/2*COS(P11*PI()/180),"")</f>
        <v>-50</v>
      </c>
      <c r="L11" s="34">
        <f>IF(G11&lt;&gt;0,R11+G11/2*COS(P11*PI()/180),"")</f>
        <v>250</v>
      </c>
      <c r="M11" s="34">
        <f>((E11-C11)^2+(E12-C12)^2)^0.5</f>
        <v>349.85711369071805</v>
      </c>
      <c r="N11" s="34">
        <v>100</v>
      </c>
      <c r="O11" s="110" t="s">
        <v>62</v>
      </c>
      <c r="P11" s="114">
        <f>IF(E11-C11&lt;&gt;0,180/PI()*ATAN((E12-C12)/(E11-C11)),90)</f>
        <v>30.96375653207352</v>
      </c>
      <c r="Q11" s="35" t="s">
        <v>33</v>
      </c>
      <c r="R11" s="34">
        <f t="shared" si="0"/>
        <v>100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>
        <v>-20</v>
      </c>
      <c r="D12" s="82" t="s">
        <v>18</v>
      </c>
      <c r="E12" s="93">
        <v>-200</v>
      </c>
      <c r="F12" s="54"/>
      <c r="G12" s="53"/>
      <c r="H12" s="54"/>
      <c r="I12" s="101"/>
      <c r="J12" s="39"/>
      <c r="K12" s="34">
        <f>IF(G11&lt;&gt;0,R12-G11/2*SIN(P11*PI()/180),"")</f>
        <v>-200</v>
      </c>
      <c r="L12" s="34">
        <f>IF(G11&lt;&gt;0,R12+G11/2*SIN(P11*PI()/180),"")</f>
        <v>-19.999999999999986</v>
      </c>
      <c r="M12" s="34"/>
      <c r="N12" s="34"/>
      <c r="O12" s="110"/>
      <c r="P12" s="114"/>
      <c r="Q12" s="35" t="s">
        <v>34</v>
      </c>
      <c r="R12" s="34">
        <f t="shared" si="0"/>
        <v>-110</v>
      </c>
      <c r="S12" s="40"/>
      <c r="T12" s="35"/>
      <c r="U12" s="41"/>
      <c r="W12" s="25"/>
      <c r="X12" s="25"/>
    </row>
    <row r="13" spans="1:24" ht="16.5" thickBot="1">
      <c r="A13" s="83">
        <v>6</v>
      </c>
      <c r="B13" s="84" t="s">
        <v>23</v>
      </c>
      <c r="C13" s="92">
        <v>-50</v>
      </c>
      <c r="D13" s="84" t="s">
        <v>24</v>
      </c>
      <c r="E13" s="92">
        <v>0</v>
      </c>
      <c r="F13" s="27">
        <v>6</v>
      </c>
      <c r="G13" s="50">
        <f>M13*N13/100</f>
        <v>206.15528128088303</v>
      </c>
      <c r="H13" s="59"/>
      <c r="I13" s="101"/>
      <c r="J13" s="33">
        <v>6</v>
      </c>
      <c r="K13" s="34">
        <f>IF(G13&lt;&gt;0,R13-G13/2*COS(P13*PI()/180),"")</f>
        <v>-49.99999999999999</v>
      </c>
      <c r="L13" s="34">
        <f>IF(G13&lt;&gt;0,R13+G13/2*COS(P13*PI()/180),"")</f>
        <v>-7.105427357601002E-15</v>
      </c>
      <c r="M13" s="34">
        <f>((E13-C13)^2+(E14-C14)^2)^0.5</f>
        <v>206.15528128088303</v>
      </c>
      <c r="N13" s="34">
        <v>100</v>
      </c>
      <c r="O13" s="110" t="s">
        <v>62</v>
      </c>
      <c r="P13" s="114">
        <f>IF(E13-C13&lt;&gt;0,180/PI()*ATAN((E14-C14)/(E13-C13)),90)</f>
        <v>75.96375653207353</v>
      </c>
      <c r="Q13" s="35" t="s">
        <v>35</v>
      </c>
      <c r="R13" s="34">
        <f t="shared" si="0"/>
        <v>-25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>
        <v>-200</v>
      </c>
      <c r="D14" s="86" t="s">
        <v>22</v>
      </c>
      <c r="E14" s="93">
        <v>0</v>
      </c>
      <c r="F14" s="96"/>
      <c r="G14" s="97"/>
      <c r="H14" s="96"/>
      <c r="I14" s="102"/>
      <c r="J14" s="44"/>
      <c r="K14" s="45">
        <f>IF(G13&lt;&gt;0,R14-G13/2*SIN(P13*PI()/180),"")</f>
        <v>-200</v>
      </c>
      <c r="L14" s="45">
        <f>IF(G13&lt;&gt;0,R14+G13/2*SIN(P13*PI()/180),"")</f>
        <v>0</v>
      </c>
      <c r="M14" s="45"/>
      <c r="N14" s="45"/>
      <c r="O14" s="111"/>
      <c r="P14" s="115"/>
      <c r="Q14" s="46" t="s">
        <v>36</v>
      </c>
      <c r="R14" s="45">
        <f t="shared" si="0"/>
        <v>-100</v>
      </c>
      <c r="S14" s="47"/>
      <c r="T14" s="46"/>
      <c r="U14" s="48"/>
      <c r="W14" s="25" t="s">
        <v>57</v>
      </c>
      <c r="X14" s="25" t="s">
        <v>57</v>
      </c>
    </row>
    <row r="15" spans="1:16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107"/>
    </row>
    <row r="16" spans="1:19" ht="27.75" customHeight="1" thickBot="1">
      <c r="A16" s="61"/>
      <c r="B16" s="61"/>
      <c r="C16" s="88"/>
      <c r="D16" s="89" t="s">
        <v>56</v>
      </c>
      <c r="E16" s="95">
        <f>ABS(U4)</f>
        <v>18.6147977074017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108"/>
      <c r="Q16" s="105" t="s">
        <v>59</v>
      </c>
      <c r="R16" s="106" t="s">
        <v>60</v>
      </c>
      <c r="S16" s="105" t="s">
        <v>59</v>
      </c>
    </row>
    <row r="17" spans="3:20" ht="15" customHeight="1">
      <c r="C17" s="62"/>
      <c r="H17" s="62"/>
      <c r="I17" s="62"/>
      <c r="J17" s="62"/>
      <c r="K17" s="62"/>
      <c r="L17" s="62"/>
      <c r="M17" s="62"/>
      <c r="N17" s="62"/>
      <c r="O17" s="62"/>
      <c r="P17" s="109"/>
      <c r="R17" s="106"/>
      <c r="T17" s="103"/>
    </row>
    <row r="18" spans="3:24" s="52" customFormat="1" ht="1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9"/>
      <c r="V18"/>
      <c r="W18"/>
      <c r="X18"/>
    </row>
    <row r="19" spans="3:24" s="52" customFormat="1" ht="1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09"/>
      <c r="V19"/>
      <c r="W19"/>
      <c r="X19"/>
    </row>
    <row r="20" spans="3:24" s="52" customFormat="1" ht="15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09"/>
      <c r="V20"/>
      <c r="W20"/>
      <c r="X20"/>
    </row>
    <row r="21" spans="3:24" s="52" customFormat="1" ht="1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09"/>
      <c r="V21"/>
      <c r="W21"/>
      <c r="X21"/>
    </row>
    <row r="22" spans="3:24" s="52" customFormat="1" ht="1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09"/>
      <c r="V22"/>
      <c r="W22"/>
      <c r="X22"/>
    </row>
    <row r="23" spans="3:24" s="52" customFormat="1" ht="1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09"/>
      <c r="V23"/>
      <c r="W23"/>
      <c r="X23"/>
    </row>
    <row r="24" spans="3:24" s="52" customFormat="1" ht="1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09"/>
      <c r="V24"/>
      <c r="W24"/>
      <c r="X24"/>
    </row>
    <row r="25" spans="3:24" s="52" customFormat="1" ht="1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09"/>
      <c r="V25"/>
      <c r="W25"/>
      <c r="X25"/>
    </row>
    <row r="26" spans="3:24" s="52" customFormat="1" ht="1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09"/>
      <c r="V26"/>
      <c r="W26"/>
      <c r="X26"/>
    </row>
    <row r="27" spans="3:24" s="52" customFormat="1" ht="15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09"/>
      <c r="V27"/>
      <c r="W27"/>
      <c r="X27"/>
    </row>
    <row r="28" spans="1:24" s="52" customFormat="1" ht="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09"/>
      <c r="V28"/>
      <c r="W28"/>
      <c r="X28"/>
    </row>
    <row r="29" spans="1:24" s="52" customFormat="1" ht="15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09"/>
      <c r="V29"/>
      <c r="W29"/>
      <c r="X29"/>
    </row>
    <row r="30" spans="1:24" s="52" customFormat="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09"/>
      <c r="V30"/>
      <c r="W30"/>
      <c r="X30"/>
    </row>
    <row r="31" spans="1:24" s="52" customFormat="1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09"/>
      <c r="V31"/>
      <c r="W31"/>
      <c r="X31"/>
    </row>
  </sheetData>
  <sheetProtection selectLockedCells="1"/>
  <printOptions/>
  <pageMargins left="0.5905511811023623" right="0.04" top="1.062992125984252" bottom="0.7480314960629921" header="0.31496062992125984" footer="0.31496062992125984"/>
  <pageSetup horizontalDpi="600" verticalDpi="600" orientation="landscape" paperSize="9" scale="65" r:id="rId2"/>
  <headerFooter>
    <oddHeader>&amp;C&amp;"Arial,Normal"&amp;20U51-2013- Cas1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X31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7.28125" style="52" customWidth="1"/>
    <col min="2" max="2" width="11.421875" style="52" customWidth="1"/>
    <col min="3" max="3" width="8.00390625" style="52" customWidth="1"/>
    <col min="4" max="4" width="10.00390625" style="52" customWidth="1"/>
    <col min="5" max="5" width="7.28125" style="52" customWidth="1"/>
    <col min="6" max="7" width="9.57421875" style="52" customWidth="1"/>
    <col min="8" max="8" width="28.8515625" style="52" customWidth="1"/>
    <col min="9" max="12" width="6.8515625" style="52" customWidth="1"/>
    <col min="13" max="13" width="10.8515625" style="52" customWidth="1"/>
    <col min="14" max="14" width="6.8515625" style="52" customWidth="1"/>
    <col min="15" max="15" width="5.421875" style="52" customWidth="1"/>
    <col min="16" max="16" width="7.8515625" style="103" customWidth="1"/>
    <col min="17" max="17" width="11.421875" style="52" customWidth="1"/>
    <col min="18" max="18" width="8.140625" style="52" customWidth="1"/>
    <col min="19" max="21" width="11.421875" style="52" customWidth="1"/>
  </cols>
  <sheetData>
    <row r="1" ht="16.5" thickBot="1">
      <c r="A1" s="104" t="s">
        <v>58</v>
      </c>
    </row>
    <row r="2" spans="1:21" s="26" customFormat="1" ht="36">
      <c r="A2" s="49" t="s">
        <v>26</v>
      </c>
      <c r="B2" s="49" t="s">
        <v>50</v>
      </c>
      <c r="C2" s="49"/>
      <c r="D2" s="49" t="s">
        <v>51</v>
      </c>
      <c r="E2" s="49"/>
      <c r="F2" s="99" t="s">
        <v>43</v>
      </c>
      <c r="G2" s="49" t="s">
        <v>54</v>
      </c>
      <c r="H2" s="98" t="s">
        <v>55</v>
      </c>
      <c r="I2" s="100"/>
      <c r="J2" s="28" t="s">
        <v>26</v>
      </c>
      <c r="K2" s="29" t="s">
        <v>46</v>
      </c>
      <c r="L2" s="29" t="s">
        <v>47</v>
      </c>
      <c r="M2" s="29" t="s">
        <v>0</v>
      </c>
      <c r="N2" s="29" t="s">
        <v>45</v>
      </c>
      <c r="O2" s="112" t="s">
        <v>48</v>
      </c>
      <c r="P2" s="113" t="s">
        <v>61</v>
      </c>
      <c r="Q2" s="29" t="s">
        <v>39</v>
      </c>
      <c r="R2" s="31"/>
      <c r="S2" s="29" t="s">
        <v>40</v>
      </c>
      <c r="T2" s="30"/>
      <c r="U2" s="32"/>
    </row>
    <row r="3" spans="1:24" ht="16.5" thickBot="1">
      <c r="A3" s="63">
        <v>1</v>
      </c>
      <c r="B3" s="64" t="s">
        <v>3</v>
      </c>
      <c r="C3" s="90">
        <v>-200</v>
      </c>
      <c r="D3" s="64" t="s">
        <v>4</v>
      </c>
      <c r="E3" s="90">
        <v>-100</v>
      </c>
      <c r="F3" s="27">
        <v>6</v>
      </c>
      <c r="G3" s="50">
        <f>M3*N3/100</f>
        <v>180.27756377319946</v>
      </c>
      <c r="H3" s="51"/>
      <c r="I3" s="101"/>
      <c r="J3" s="33">
        <v>1</v>
      </c>
      <c r="K3" s="34">
        <f>IF(G3&lt;&gt;0,R3-G3/2*COS(P3*PI()/180),"")</f>
        <v>-200</v>
      </c>
      <c r="L3" s="34">
        <f>IF(G3&lt;&gt;0,R3+G3/2*COS(P3*PI()/180),"")</f>
        <v>-100</v>
      </c>
      <c r="M3" s="34">
        <f>((E3-C3)^2+(E4-C4)^2)^0.5</f>
        <v>180.27756377319946</v>
      </c>
      <c r="N3" s="34">
        <v>100</v>
      </c>
      <c r="O3" s="110" t="s">
        <v>62</v>
      </c>
      <c r="P3" s="114">
        <f>IF(E3-C3&lt;&gt;0,180/PI()*ATAN((E4-C4)/(E3-C3)),90)</f>
        <v>56.309932474020215</v>
      </c>
      <c r="Q3" s="35" t="s">
        <v>1</v>
      </c>
      <c r="R3" s="34">
        <f aca="true" t="shared" si="0" ref="R3:R14">(E3-C3)/2+C3</f>
        <v>-150</v>
      </c>
      <c r="S3" s="36" t="s">
        <v>52</v>
      </c>
      <c r="T3" s="37">
        <f>IF((G3*F3+G5*F5+G7*F7+G9*F9+G11*F11+G13*F13)=0,"",(G3*F3*R3+G5*F5*R5+G7*F7*R7+G9*F9*R9+G11*F11*R11+G13*F13*R13)/(G3*F3+G5*F5+G7*F7+G9*F9+G11*F11+G13*F13))</f>
        <v>0</v>
      </c>
      <c r="U3" s="38">
        <f>IF((G3*F3+G5*F5+G7*F7+G9*F9+G11*F11+G13*F13)=0,"",(G3*F3*R3+G5*F5*R5+G7*F7*R7+G9*F9*R9+G11*F11*R11+G13*F13*R13)/(G3*F3+G5*F5+G7*F7+G9*F9+G11*F11+G13*F13))</f>
        <v>0</v>
      </c>
      <c r="W3" s="25"/>
      <c r="X3" s="25"/>
    </row>
    <row r="4" spans="1:24" ht="15.75" thickBot="1">
      <c r="A4" s="65"/>
      <c r="B4" s="66" t="s">
        <v>5</v>
      </c>
      <c r="C4" s="91">
        <v>0</v>
      </c>
      <c r="D4" s="66" t="s">
        <v>6</v>
      </c>
      <c r="E4" s="91">
        <v>150</v>
      </c>
      <c r="F4" s="54"/>
      <c r="G4" s="53"/>
      <c r="H4" s="54"/>
      <c r="I4" s="101"/>
      <c r="J4" s="39"/>
      <c r="K4" s="34">
        <f>IF(G3&lt;&gt;0,R4-G3/2*SIN(P3*PI()/180),"")</f>
        <v>0</v>
      </c>
      <c r="L4" s="34">
        <f>IF(G3&lt;&gt;0,R4+G3/2*SIN(P3*PI()/180),"")</f>
        <v>150</v>
      </c>
      <c r="M4" s="34"/>
      <c r="N4" s="34"/>
      <c r="O4" s="110"/>
      <c r="P4" s="114"/>
      <c r="Q4" s="35" t="s">
        <v>27</v>
      </c>
      <c r="R4" s="34">
        <f t="shared" si="0"/>
        <v>75</v>
      </c>
      <c r="S4" s="35" t="s">
        <v>53</v>
      </c>
      <c r="T4" s="34" t="s">
        <v>46</v>
      </c>
      <c r="U4" s="38">
        <f>IF((G3*F3+G5*F5+G7*F7+G9*F9+G11*F11+G13*F13)=0,"",(G3*F3*R4+G5*F5*R6+G7*F7*R8+G9*F9*R10+G11*F11*R12+G13*F13*R14)/(G3*F3+G5*F5+G7*F7+G9*F9+G11*F11+G13*F13))</f>
        <v>2.633038978035771E-15</v>
      </c>
      <c r="W4" s="25"/>
      <c r="X4" s="25"/>
    </row>
    <row r="5" spans="1:24" ht="16.5" thickBot="1">
      <c r="A5" s="67">
        <v>2</v>
      </c>
      <c r="B5" s="68" t="s">
        <v>7</v>
      </c>
      <c r="C5" s="90">
        <v>-100</v>
      </c>
      <c r="D5" s="68" t="s">
        <v>8</v>
      </c>
      <c r="E5" s="90">
        <v>100</v>
      </c>
      <c r="F5" s="27">
        <v>6</v>
      </c>
      <c r="G5" s="50">
        <f>M5*N5/100</f>
        <v>100</v>
      </c>
      <c r="H5" s="55"/>
      <c r="I5" s="101"/>
      <c r="J5" s="33">
        <v>2</v>
      </c>
      <c r="K5" s="34">
        <f>IF(G5&lt;&gt;0,R5-G5/2*COS(P5*PI()/180),"")</f>
        <v>-50</v>
      </c>
      <c r="L5" s="34">
        <f>IF(G5&lt;&gt;0,R5+G5/2*COS(P5*PI()/180),"")</f>
        <v>50</v>
      </c>
      <c r="M5" s="34">
        <f>((E5-C5)^2+(E6-C6)^2)^0.5</f>
        <v>200</v>
      </c>
      <c r="N5" s="34">
        <v>50</v>
      </c>
      <c r="O5" s="110" t="s">
        <v>62</v>
      </c>
      <c r="P5" s="114">
        <f>IF(E5-C5&lt;&gt;0,180/PI()*ATAN((E6-C6)/(E5-C5)),90)</f>
        <v>0</v>
      </c>
      <c r="Q5" s="35" t="s">
        <v>2</v>
      </c>
      <c r="R5" s="34">
        <f t="shared" si="0"/>
        <v>0</v>
      </c>
      <c r="S5" s="40"/>
      <c r="T5" s="35"/>
      <c r="U5" s="41"/>
      <c r="W5" s="25"/>
      <c r="X5" s="25"/>
    </row>
    <row r="6" spans="1:24" ht="15.75" thickBot="1">
      <c r="A6" s="69"/>
      <c r="B6" s="70" t="s">
        <v>9</v>
      </c>
      <c r="C6" s="91">
        <v>150</v>
      </c>
      <c r="D6" s="70" t="s">
        <v>6</v>
      </c>
      <c r="E6" s="91">
        <v>150</v>
      </c>
      <c r="F6" s="54"/>
      <c r="G6" s="53"/>
      <c r="H6" s="54"/>
      <c r="I6" s="101"/>
      <c r="J6" s="39"/>
      <c r="K6" s="34">
        <f>IF(G5&lt;&gt;0,R6-G5/2*SIN(P5*PI()/180),"")</f>
        <v>150</v>
      </c>
      <c r="L6" s="34">
        <f>IF(G5&lt;&gt;0,R6+G5/2*SIN(P5*PI()/180),"")</f>
        <v>150</v>
      </c>
      <c r="M6" s="34"/>
      <c r="N6" s="34"/>
      <c r="O6" s="110"/>
      <c r="P6" s="114"/>
      <c r="Q6" s="35" t="s">
        <v>28</v>
      </c>
      <c r="R6" s="34">
        <f t="shared" si="0"/>
        <v>150</v>
      </c>
      <c r="S6" s="40"/>
      <c r="T6" s="35"/>
      <c r="U6" s="41"/>
      <c r="W6" s="25"/>
      <c r="X6" s="25"/>
    </row>
    <row r="7" spans="1:24" ht="16.5" thickBot="1">
      <c r="A7" s="71">
        <v>3</v>
      </c>
      <c r="B7" s="72" t="s">
        <v>11</v>
      </c>
      <c r="C7" s="90">
        <v>100</v>
      </c>
      <c r="D7" s="72" t="s">
        <v>12</v>
      </c>
      <c r="E7" s="90">
        <v>200</v>
      </c>
      <c r="F7" s="27">
        <v>6</v>
      </c>
      <c r="G7" s="50">
        <f>M7*N7/100</f>
        <v>180.27756377319946</v>
      </c>
      <c r="H7" s="56"/>
      <c r="I7" s="101"/>
      <c r="J7" s="33">
        <v>3</v>
      </c>
      <c r="K7" s="34">
        <f>IF(G7&lt;&gt;0,R7-G7/2*COS(P7*PI()/180),"")</f>
        <v>100</v>
      </c>
      <c r="L7" s="34">
        <f>IF(G7&lt;&gt;0,R7+G7/2*COS(P7*PI()/180),"")</f>
        <v>200</v>
      </c>
      <c r="M7" s="34">
        <f>((E7-C7)^2+(E8-C8)^2)^0.5</f>
        <v>180.27756377319946</v>
      </c>
      <c r="N7" s="34">
        <v>100</v>
      </c>
      <c r="O7" s="110" t="s">
        <v>62</v>
      </c>
      <c r="P7" s="114">
        <f>IF(E7-C7&lt;&gt;0,180/PI()*ATAN((E8-C8)/(E7-C7)),90)</f>
        <v>-56.309932474020215</v>
      </c>
      <c r="Q7" s="35" t="s">
        <v>29</v>
      </c>
      <c r="R7" s="34">
        <f t="shared" si="0"/>
        <v>150</v>
      </c>
      <c r="S7" s="40"/>
      <c r="T7" s="35"/>
      <c r="U7" s="41"/>
      <c r="W7" s="25"/>
      <c r="X7" s="25"/>
    </row>
    <row r="8" spans="1:24" ht="15.75" thickBot="1">
      <c r="A8" s="73"/>
      <c r="B8" s="74" t="s">
        <v>13</v>
      </c>
      <c r="C8" s="91">
        <v>150</v>
      </c>
      <c r="D8" s="74" t="s">
        <v>10</v>
      </c>
      <c r="E8" s="91">
        <v>0</v>
      </c>
      <c r="F8" s="54"/>
      <c r="G8" s="53"/>
      <c r="H8" s="54"/>
      <c r="I8" s="101"/>
      <c r="J8" s="39"/>
      <c r="K8" s="34">
        <f>IF(G7&lt;&gt;0,R8-G7/2*SIN(P7*PI()/180),"")</f>
        <v>150</v>
      </c>
      <c r="L8" s="34">
        <f>IF(G7&lt;&gt;0,R8+G7/2*SIN(P7*PI()/180),"")</f>
        <v>0</v>
      </c>
      <c r="M8" s="34"/>
      <c r="N8" s="34"/>
      <c r="O8" s="110"/>
      <c r="P8" s="114"/>
      <c r="Q8" s="35" t="s">
        <v>30</v>
      </c>
      <c r="R8" s="34">
        <f t="shared" si="0"/>
        <v>75</v>
      </c>
      <c r="S8" s="40"/>
      <c r="T8" s="35"/>
      <c r="U8" s="41"/>
      <c r="W8" s="25"/>
      <c r="X8" s="25"/>
    </row>
    <row r="9" spans="1:24" ht="16.5" thickBot="1">
      <c r="A9" s="75">
        <v>4</v>
      </c>
      <c r="B9" s="76" t="s">
        <v>15</v>
      </c>
      <c r="C9" s="90">
        <v>200</v>
      </c>
      <c r="D9" s="76" t="s">
        <v>16</v>
      </c>
      <c r="E9" s="90">
        <v>100</v>
      </c>
      <c r="F9" s="27">
        <v>6</v>
      </c>
      <c r="G9" s="50">
        <f>M9*N9/100</f>
        <v>180.27756377319946</v>
      </c>
      <c r="H9" s="57"/>
      <c r="I9" s="101"/>
      <c r="J9" s="33">
        <v>4</v>
      </c>
      <c r="K9" s="34">
        <f>IF(G9&lt;&gt;0,R9-G9/2*COS(P9*PI()/180),"")</f>
        <v>100</v>
      </c>
      <c r="L9" s="34">
        <f>IF(G9&lt;&gt;0,R9+G9/2*COS(P9*PI()/180),"")</f>
        <v>200</v>
      </c>
      <c r="M9" s="34">
        <f>((E9-C9)^2+(E10-C10)^2)^0.5</f>
        <v>180.27756377319946</v>
      </c>
      <c r="N9" s="34">
        <v>100</v>
      </c>
      <c r="O9" s="110" t="s">
        <v>62</v>
      </c>
      <c r="P9" s="114">
        <f>IF(E9-C9&lt;&gt;0,180/PI()*ATAN((E10-C10)/(E9-C9)),90)</f>
        <v>56.309932474020215</v>
      </c>
      <c r="Q9" s="35" t="s">
        <v>31</v>
      </c>
      <c r="R9" s="34">
        <f t="shared" si="0"/>
        <v>150</v>
      </c>
      <c r="S9" s="40"/>
      <c r="T9" s="35"/>
      <c r="U9" s="41"/>
      <c r="W9" s="25"/>
      <c r="X9" s="25"/>
    </row>
    <row r="10" spans="1:24" ht="15.75" thickBot="1">
      <c r="A10" s="77"/>
      <c r="B10" s="78" t="s">
        <v>17</v>
      </c>
      <c r="C10" s="91">
        <v>0</v>
      </c>
      <c r="D10" s="78" t="s">
        <v>14</v>
      </c>
      <c r="E10" s="91">
        <v>-150</v>
      </c>
      <c r="F10" s="54"/>
      <c r="G10" s="53"/>
      <c r="H10" s="54"/>
      <c r="I10" s="101"/>
      <c r="J10" s="39"/>
      <c r="K10" s="34">
        <f>IF(G9&lt;&gt;0,R10-G9/2*SIN(P9*PI()/180),"")</f>
        <v>-150</v>
      </c>
      <c r="L10" s="34">
        <f>IF(G9&lt;&gt;0,R10+G9/2*SIN(P9*PI()/180),"")</f>
        <v>0</v>
      </c>
      <c r="M10" s="34"/>
      <c r="N10" s="34"/>
      <c r="O10" s="110"/>
      <c r="P10" s="114"/>
      <c r="Q10" s="35" t="s">
        <v>32</v>
      </c>
      <c r="R10" s="34">
        <f t="shared" si="0"/>
        <v>-75</v>
      </c>
      <c r="S10" s="42"/>
      <c r="T10" s="43"/>
      <c r="U10" s="41"/>
      <c r="W10" s="25"/>
      <c r="X10" s="25"/>
    </row>
    <row r="11" spans="1:24" ht="16.5" thickBot="1">
      <c r="A11" s="79">
        <v>5</v>
      </c>
      <c r="B11" s="80" t="s">
        <v>19</v>
      </c>
      <c r="C11" s="92">
        <v>100</v>
      </c>
      <c r="D11" s="80" t="s">
        <v>20</v>
      </c>
      <c r="E11" s="92">
        <v>-100</v>
      </c>
      <c r="F11" s="27">
        <v>6</v>
      </c>
      <c r="G11" s="50">
        <f>M11*N11/100</f>
        <v>100</v>
      </c>
      <c r="H11" s="58"/>
      <c r="I11" s="101"/>
      <c r="J11" s="33">
        <v>5</v>
      </c>
      <c r="K11" s="34">
        <f>IF(G11&lt;&gt;0,R11-G11/2*COS(P11*PI()/180),"")</f>
        <v>-50</v>
      </c>
      <c r="L11" s="34">
        <f>IF(G11&lt;&gt;0,R11+G11/2*COS(P11*PI()/180),"")</f>
        <v>50</v>
      </c>
      <c r="M11" s="34">
        <f>((E11-C11)^2+(E12-C12)^2)^0.5</f>
        <v>200</v>
      </c>
      <c r="N11" s="34">
        <v>50</v>
      </c>
      <c r="O11" s="110" t="s">
        <v>62</v>
      </c>
      <c r="P11" s="114">
        <f>IF(E11-C11&lt;&gt;0,180/PI()*ATAN((E12-C12)/(E11-C11)),90)</f>
        <v>0</v>
      </c>
      <c r="Q11" s="35" t="s">
        <v>33</v>
      </c>
      <c r="R11" s="34">
        <f t="shared" si="0"/>
        <v>0</v>
      </c>
      <c r="S11" s="42"/>
      <c r="T11" s="35"/>
      <c r="U11" s="41"/>
      <c r="W11" s="25"/>
      <c r="X11" s="25"/>
    </row>
    <row r="12" spans="1:24" ht="15.75" thickBot="1">
      <c r="A12" s="81"/>
      <c r="B12" s="82" t="s">
        <v>21</v>
      </c>
      <c r="C12" s="93">
        <v>-150</v>
      </c>
      <c r="D12" s="82" t="s">
        <v>18</v>
      </c>
      <c r="E12" s="93">
        <v>-150</v>
      </c>
      <c r="F12" s="54"/>
      <c r="G12" s="53"/>
      <c r="H12" s="54"/>
      <c r="I12" s="101"/>
      <c r="J12" s="39"/>
      <c r="K12" s="34">
        <f>IF(G11&lt;&gt;0,R12-G11/2*SIN(P11*PI()/180),"")</f>
        <v>-150</v>
      </c>
      <c r="L12" s="34">
        <f>IF(G11&lt;&gt;0,R12+G11/2*SIN(P11*PI()/180),"")</f>
        <v>-150</v>
      </c>
      <c r="M12" s="34"/>
      <c r="N12" s="34"/>
      <c r="O12" s="110"/>
      <c r="P12" s="114"/>
      <c r="Q12" s="35" t="s">
        <v>34</v>
      </c>
      <c r="R12" s="34">
        <f t="shared" si="0"/>
        <v>-150</v>
      </c>
      <c r="S12" s="40"/>
      <c r="T12" s="35"/>
      <c r="U12" s="41"/>
      <c r="W12" s="25"/>
      <c r="X12" s="25"/>
    </row>
    <row r="13" spans="1:24" ht="16.5" thickBot="1">
      <c r="A13" s="83">
        <v>6</v>
      </c>
      <c r="B13" s="84" t="s">
        <v>23</v>
      </c>
      <c r="C13" s="92">
        <v>-100</v>
      </c>
      <c r="D13" s="84" t="s">
        <v>24</v>
      </c>
      <c r="E13" s="92">
        <v>-200</v>
      </c>
      <c r="F13" s="27">
        <v>6</v>
      </c>
      <c r="G13" s="50">
        <f>M13*N13/100</f>
        <v>180.27756377319946</v>
      </c>
      <c r="H13" s="59"/>
      <c r="I13" s="101"/>
      <c r="J13" s="33">
        <v>6</v>
      </c>
      <c r="K13" s="34">
        <f>IF(G13&lt;&gt;0,R13-G13/2*COS(P13*PI()/180),"")</f>
        <v>-200</v>
      </c>
      <c r="L13" s="34">
        <f>IF(G13&lt;&gt;0,R13+G13/2*COS(P13*PI()/180),"")</f>
        <v>-100</v>
      </c>
      <c r="M13" s="34">
        <f>((E13-C13)^2+(E14-C14)^2)^0.5</f>
        <v>180.27756377319946</v>
      </c>
      <c r="N13" s="34">
        <v>100</v>
      </c>
      <c r="O13" s="110" t="s">
        <v>62</v>
      </c>
      <c r="P13" s="114">
        <f>IF(E13-C13&lt;&gt;0,180/PI()*ATAN((E14-C14)/(E13-C13)),90)</f>
        <v>-56.309932474020215</v>
      </c>
      <c r="Q13" s="35" t="s">
        <v>35</v>
      </c>
      <c r="R13" s="34">
        <f t="shared" si="0"/>
        <v>-150</v>
      </c>
      <c r="S13" s="40"/>
      <c r="T13" s="35"/>
      <c r="U13" s="41"/>
      <c r="W13" s="25" t="s">
        <v>57</v>
      </c>
      <c r="X13" s="25" t="s">
        <v>57</v>
      </c>
    </row>
    <row r="14" spans="1:24" ht="15.75" thickBot="1">
      <c r="A14" s="85"/>
      <c r="B14" s="86" t="s">
        <v>25</v>
      </c>
      <c r="C14" s="93">
        <v>-150</v>
      </c>
      <c r="D14" s="86" t="s">
        <v>22</v>
      </c>
      <c r="E14" s="93">
        <v>0</v>
      </c>
      <c r="F14" s="96"/>
      <c r="G14" s="97"/>
      <c r="H14" s="96"/>
      <c r="I14" s="102"/>
      <c r="J14" s="44"/>
      <c r="K14" s="45">
        <f>IF(G13&lt;&gt;0,R14-G13/2*SIN(P13*PI()/180),"")</f>
        <v>0</v>
      </c>
      <c r="L14" s="45">
        <f>IF(G13&lt;&gt;0,R14+G13/2*SIN(P13*PI()/180),"")</f>
        <v>-150</v>
      </c>
      <c r="M14" s="45"/>
      <c r="N14" s="45"/>
      <c r="O14" s="111"/>
      <c r="P14" s="115"/>
      <c r="Q14" s="46" t="s">
        <v>36</v>
      </c>
      <c r="R14" s="45">
        <f t="shared" si="0"/>
        <v>-75</v>
      </c>
      <c r="S14" s="47"/>
      <c r="T14" s="46"/>
      <c r="U14" s="48"/>
      <c r="W14" s="25" t="s">
        <v>57</v>
      </c>
      <c r="X14" s="25" t="s">
        <v>57</v>
      </c>
    </row>
    <row r="15" spans="1:16" ht="15.75" thickBot="1">
      <c r="A15" s="60"/>
      <c r="B15" s="60"/>
      <c r="C15" s="60"/>
      <c r="D15" s="60"/>
      <c r="E15" s="60"/>
      <c r="F15" s="87"/>
      <c r="G15" s="60"/>
      <c r="H15" s="60"/>
      <c r="I15" s="60"/>
      <c r="J15" s="60"/>
      <c r="K15" s="60"/>
      <c r="L15" s="60"/>
      <c r="M15" s="60"/>
      <c r="N15" s="60"/>
      <c r="O15" s="60"/>
      <c r="P15" s="107"/>
    </row>
    <row r="16" spans="1:19" ht="27.75" customHeight="1" thickBot="1">
      <c r="A16" s="61"/>
      <c r="B16" s="61"/>
      <c r="C16" s="88"/>
      <c r="D16" s="89" t="s">
        <v>56</v>
      </c>
      <c r="E16" s="95">
        <f>ABS(U4)</f>
        <v>2.633038978035771E-15</v>
      </c>
      <c r="F16" s="94" t="s">
        <v>49</v>
      </c>
      <c r="G16" s="61"/>
      <c r="H16" s="60"/>
      <c r="I16" s="60"/>
      <c r="J16" s="60"/>
      <c r="K16" s="60"/>
      <c r="L16" s="60"/>
      <c r="M16" s="60"/>
      <c r="N16" s="60"/>
      <c r="O16" s="60"/>
      <c r="P16" s="108"/>
      <c r="Q16" s="105" t="s">
        <v>59</v>
      </c>
      <c r="R16" s="106" t="s">
        <v>60</v>
      </c>
      <c r="S16" s="105" t="s">
        <v>59</v>
      </c>
    </row>
    <row r="17" spans="3:20" ht="15" customHeight="1">
      <c r="C17" s="62"/>
      <c r="H17" s="62"/>
      <c r="I17" s="62"/>
      <c r="J17" s="62"/>
      <c r="K17" s="62"/>
      <c r="L17" s="62"/>
      <c r="M17" s="62"/>
      <c r="N17" s="62"/>
      <c r="O17" s="62"/>
      <c r="P17" s="109"/>
      <c r="R17" s="106"/>
      <c r="T17" s="103"/>
    </row>
    <row r="18" spans="3:24" s="52" customFormat="1" ht="1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9"/>
      <c r="V18"/>
      <c r="W18"/>
      <c r="X18"/>
    </row>
    <row r="19" spans="3:24" s="52" customFormat="1" ht="1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09"/>
      <c r="V19"/>
      <c r="W19"/>
      <c r="X19"/>
    </row>
    <row r="20" spans="3:24" s="52" customFormat="1" ht="15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09"/>
      <c r="V20"/>
      <c r="W20"/>
      <c r="X20"/>
    </row>
    <row r="21" spans="3:24" s="52" customFormat="1" ht="1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09"/>
      <c r="V21"/>
      <c r="W21"/>
      <c r="X21"/>
    </row>
    <row r="22" spans="3:24" s="52" customFormat="1" ht="1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09"/>
      <c r="V22"/>
      <c r="W22"/>
      <c r="X22"/>
    </row>
    <row r="23" spans="3:24" s="52" customFormat="1" ht="1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09"/>
      <c r="V23"/>
      <c r="W23"/>
      <c r="X23"/>
    </row>
    <row r="24" spans="3:24" s="52" customFormat="1" ht="1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09"/>
      <c r="V24"/>
      <c r="W24"/>
      <c r="X24"/>
    </row>
    <row r="25" spans="3:24" s="52" customFormat="1" ht="1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09"/>
      <c r="V25"/>
      <c r="W25"/>
      <c r="X25"/>
    </row>
    <row r="26" spans="3:24" s="52" customFormat="1" ht="1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09"/>
      <c r="V26"/>
      <c r="W26"/>
      <c r="X26"/>
    </row>
    <row r="27" spans="3:24" s="52" customFormat="1" ht="15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09"/>
      <c r="V27"/>
      <c r="W27"/>
      <c r="X27"/>
    </row>
    <row r="28" spans="1:24" s="52" customFormat="1" ht="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09"/>
      <c r="V28"/>
      <c r="W28"/>
      <c r="X28"/>
    </row>
    <row r="29" spans="1:24" s="52" customFormat="1" ht="15">
      <c r="A29" s="62"/>
      <c r="B29" s="62">
        <v>7627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09"/>
      <c r="V29"/>
      <c r="W29"/>
      <c r="X29"/>
    </row>
    <row r="30" spans="1:24" s="52" customFormat="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09"/>
      <c r="V30"/>
      <c r="W30"/>
      <c r="X30"/>
    </row>
    <row r="31" spans="1:24" s="52" customFormat="1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09"/>
      <c r="V31"/>
      <c r="W31"/>
      <c r="X31"/>
    </row>
  </sheetData>
  <sheetProtection selectLockedCells="1"/>
  <printOptions/>
  <pageMargins left="0.5905511811023623" right="0.04" top="1.062992125984252" bottom="0.7480314960629921" header="0.31496062992125984" footer="0.31496062992125984"/>
  <pageSetup horizontalDpi="600" verticalDpi="600" orientation="landscape" paperSize="9" scale="65" r:id="rId2"/>
  <headerFooter>
    <oddHeader>&amp;C&amp;"Arial,Normal"&amp;20U51-2013- Cas1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N30"/>
  <sheetViews>
    <sheetView showGridLines="0" showRowColHeaders="0" zoomScalePageLayoutView="0" workbookViewId="0" topLeftCell="A3">
      <selection activeCell="C12" sqref="C12"/>
    </sheetView>
  </sheetViews>
  <sheetFormatPr defaultColWidth="11.421875" defaultRowHeight="15"/>
  <cols>
    <col min="1" max="1" width="8.140625" style="0" customWidth="1"/>
    <col min="3" max="3" width="6.57421875" style="0" customWidth="1"/>
    <col min="4" max="4" width="10.00390625" style="0" customWidth="1"/>
    <col min="5" max="5" width="7.28125" style="0" customWidth="1"/>
    <col min="6" max="6" width="9.57421875" style="0" customWidth="1"/>
    <col min="7" max="7" width="6.8515625" style="0" customWidth="1"/>
    <col min="9" max="9" width="6.57421875" style="10" customWidth="1"/>
    <col min="10" max="10" width="14.00390625" style="0" customWidth="1"/>
    <col min="11" max="11" width="5.8515625" style="0" customWidth="1"/>
    <col min="12" max="12" width="6.8515625" style="0" customWidth="1"/>
  </cols>
  <sheetData>
    <row r="1" spans="1:10" s="8" customFormat="1" ht="30">
      <c r="A1" s="7" t="s">
        <v>26</v>
      </c>
      <c r="B1" s="7" t="s">
        <v>41</v>
      </c>
      <c r="C1" s="7"/>
      <c r="D1" s="7" t="s">
        <v>42</v>
      </c>
      <c r="E1" s="7"/>
      <c r="F1" s="7" t="s">
        <v>0</v>
      </c>
      <c r="G1" s="7" t="s">
        <v>43</v>
      </c>
      <c r="H1" s="7" t="s">
        <v>39</v>
      </c>
      <c r="I1" s="9"/>
      <c r="J1" s="7" t="s">
        <v>40</v>
      </c>
    </row>
    <row r="2" spans="1:14" ht="18.75">
      <c r="A2" s="11">
        <v>1</v>
      </c>
      <c r="B2" s="3" t="s">
        <v>3</v>
      </c>
      <c r="C2" s="17">
        <v>50</v>
      </c>
      <c r="D2" s="3" t="s">
        <v>4</v>
      </c>
      <c r="E2" s="19">
        <v>80</v>
      </c>
      <c r="F2" s="21">
        <f>((E2-C2)^2+(E3-C3)^2)^0.5</f>
        <v>31.622776601683793</v>
      </c>
      <c r="G2" s="24">
        <v>6</v>
      </c>
      <c r="H2" s="6" t="s">
        <v>1</v>
      </c>
      <c r="I2" s="21">
        <f aca="true" t="shared" si="0" ref="I2:I13">(E2-C2)/2+C2</f>
        <v>65</v>
      </c>
      <c r="J2" s="22" t="s">
        <v>37</v>
      </c>
      <c r="K2" s="23">
        <f>IF((F2*G2+F4*G4+F6*G6+F8*G8+F10*G10+F12*G12)=0,"",(F2*G2*I2+F4*G4*I4+F6*G6*I6+F8*G8*I8+F10*G10*I10+F12*G12*I12)/(F2*G2+F4*G4+F6*G6+F8*G8+F10*G10+F12*G12))</f>
        <v>81.66666666666666</v>
      </c>
      <c r="L2" s="23">
        <f>IF((F2*G2+F4*G4+F6*G6+F8*G8+F10*G10+F12*G12)=0,"",(F2*G2*I2+F4*G4*I4+F6*G6*I6+F8*G8*I8+F10*G10*I10+F12*G12*I12)/(F2*G2+F4*G4+F6*G6+F8*G8+F10*G10+F12*G12))</f>
        <v>81.66666666666666</v>
      </c>
      <c r="M2" s="1"/>
      <c r="N2" s="1"/>
    </row>
    <row r="3" spans="1:14" ht="18.75">
      <c r="A3" s="2"/>
      <c r="B3" s="4" t="s">
        <v>5</v>
      </c>
      <c r="C3" s="18">
        <v>20</v>
      </c>
      <c r="D3" s="4" t="s">
        <v>6</v>
      </c>
      <c r="E3" s="20">
        <v>30</v>
      </c>
      <c r="F3" s="21"/>
      <c r="G3" s="6"/>
      <c r="H3" s="6" t="s">
        <v>27</v>
      </c>
      <c r="I3" s="21">
        <f t="shared" si="0"/>
        <v>25</v>
      </c>
      <c r="J3" s="6" t="s">
        <v>38</v>
      </c>
      <c r="K3" s="21">
        <v>0</v>
      </c>
      <c r="L3" s="21">
        <f>IF((F2*G2+F4*G4+F6*G6+F8*G8+F10*G10+F12*G12)=0,"",(F2*G2*I3+F4*G4*I5+F6*G6*I7+F8*G8*I9+F10*G10*I11+F12*G12*I13)/(F2*G2+F4*G4+F6*G6+F8*G8+F10*G10+F12*G12))</f>
        <v>-18.33333333333333</v>
      </c>
      <c r="M3" s="1"/>
      <c r="N3" s="1"/>
    </row>
    <row r="4" spans="1:14" ht="15">
      <c r="A4" s="13">
        <v>2</v>
      </c>
      <c r="B4" s="3" t="s">
        <v>7</v>
      </c>
      <c r="C4" s="17">
        <v>60</v>
      </c>
      <c r="D4" s="3" t="s">
        <v>8</v>
      </c>
      <c r="E4" s="19">
        <v>120</v>
      </c>
      <c r="F4" s="21">
        <f>((E4-C4)^2+(E5-C5)^2)^0.5</f>
        <v>63.245553203367585</v>
      </c>
      <c r="G4" s="24">
        <v>6</v>
      </c>
      <c r="H4" s="6" t="s">
        <v>2</v>
      </c>
      <c r="I4" s="21">
        <f t="shared" si="0"/>
        <v>90</v>
      </c>
      <c r="K4" s="1"/>
      <c r="L4" s="1"/>
      <c r="M4" s="1"/>
      <c r="N4" s="1"/>
    </row>
    <row r="5" spans="1:14" ht="15">
      <c r="A5" s="2"/>
      <c r="B5" s="4" t="s">
        <v>9</v>
      </c>
      <c r="C5" s="18">
        <v>-30</v>
      </c>
      <c r="D5" s="4" t="s">
        <v>6</v>
      </c>
      <c r="E5" s="20">
        <v>-50</v>
      </c>
      <c r="F5" s="21"/>
      <c r="G5" s="6"/>
      <c r="H5" s="6" t="s">
        <v>28</v>
      </c>
      <c r="I5" s="21">
        <f t="shared" si="0"/>
        <v>-40</v>
      </c>
      <c r="K5" s="1"/>
      <c r="L5" s="1"/>
      <c r="M5" s="1"/>
      <c r="N5" s="1"/>
    </row>
    <row r="6" spans="1:14" ht="15">
      <c r="A6" s="15">
        <v>3</v>
      </c>
      <c r="B6" s="3" t="s">
        <v>11</v>
      </c>
      <c r="C6" s="17"/>
      <c r="D6" s="3" t="s">
        <v>12</v>
      </c>
      <c r="E6" s="19"/>
      <c r="F6" s="21">
        <f>((E6-C6)^2+(E7-C7)^2)^0.5</f>
        <v>0</v>
      </c>
      <c r="G6" s="24"/>
      <c r="H6" s="6" t="s">
        <v>29</v>
      </c>
      <c r="I6" s="21">
        <f t="shared" si="0"/>
        <v>0</v>
      </c>
      <c r="K6" s="1"/>
      <c r="L6" s="1"/>
      <c r="M6" s="1"/>
      <c r="N6" s="1"/>
    </row>
    <row r="7" spans="1:14" ht="15">
      <c r="A7" s="2"/>
      <c r="B7" s="4" t="s">
        <v>13</v>
      </c>
      <c r="C7" s="18"/>
      <c r="D7" s="4" t="s">
        <v>10</v>
      </c>
      <c r="E7" s="20"/>
      <c r="F7" s="21"/>
      <c r="G7" s="6"/>
      <c r="H7" s="6" t="s">
        <v>30</v>
      </c>
      <c r="I7" s="21">
        <f t="shared" si="0"/>
        <v>0</v>
      </c>
      <c r="K7" s="1"/>
      <c r="L7" s="1"/>
      <c r="M7" s="1"/>
      <c r="N7" s="1"/>
    </row>
    <row r="8" spans="1:14" ht="15">
      <c r="A8" s="16">
        <v>4</v>
      </c>
      <c r="B8" s="3" t="s">
        <v>15</v>
      </c>
      <c r="C8" s="17"/>
      <c r="D8" s="3" t="s">
        <v>16</v>
      </c>
      <c r="E8" s="19"/>
      <c r="F8" s="21">
        <f>((E8-C8)^2+(E9-C9)^2)^0.5</f>
        <v>0</v>
      </c>
      <c r="G8" s="24"/>
      <c r="H8" s="6" t="s">
        <v>31</v>
      </c>
      <c r="I8" s="21">
        <f t="shared" si="0"/>
        <v>0</v>
      </c>
      <c r="K8" s="1"/>
      <c r="L8" s="1"/>
      <c r="M8" s="1"/>
      <c r="N8" s="1"/>
    </row>
    <row r="9" spans="1:14" ht="15">
      <c r="A9" s="2"/>
      <c r="B9" s="4" t="s">
        <v>17</v>
      </c>
      <c r="C9" s="18"/>
      <c r="D9" s="4" t="s">
        <v>14</v>
      </c>
      <c r="E9" s="20"/>
      <c r="F9" s="21"/>
      <c r="G9" s="6"/>
      <c r="H9" s="6" t="s">
        <v>32</v>
      </c>
      <c r="I9" s="21">
        <f t="shared" si="0"/>
        <v>0</v>
      </c>
      <c r="K9" s="1"/>
      <c r="L9" s="1"/>
      <c r="M9" s="1"/>
      <c r="N9" s="1"/>
    </row>
    <row r="10" spans="1:14" ht="15">
      <c r="A10" s="12">
        <v>5</v>
      </c>
      <c r="B10" s="3" t="s">
        <v>19</v>
      </c>
      <c r="C10" s="17"/>
      <c r="D10" s="3" t="s">
        <v>20</v>
      </c>
      <c r="E10" s="19"/>
      <c r="F10" s="21">
        <f>((E10-C10)^2+(E11-C11)^2)^0.5</f>
        <v>0</v>
      </c>
      <c r="G10" s="24"/>
      <c r="H10" s="6" t="s">
        <v>33</v>
      </c>
      <c r="I10" s="21">
        <f t="shared" si="0"/>
        <v>0</v>
      </c>
      <c r="K10" s="1"/>
      <c r="L10" s="1"/>
      <c r="M10" s="1"/>
      <c r="N10" s="1"/>
    </row>
    <row r="11" spans="1:14" ht="15">
      <c r="A11" s="2"/>
      <c r="B11" s="4" t="s">
        <v>21</v>
      </c>
      <c r="C11" s="18"/>
      <c r="D11" s="4" t="s">
        <v>18</v>
      </c>
      <c r="E11" s="20"/>
      <c r="F11" s="21"/>
      <c r="G11" s="6"/>
      <c r="H11" s="6" t="s">
        <v>34</v>
      </c>
      <c r="I11" s="21">
        <f t="shared" si="0"/>
        <v>0</v>
      </c>
      <c r="K11" s="1"/>
      <c r="L11" s="1"/>
      <c r="M11" s="1"/>
      <c r="N11" s="1"/>
    </row>
    <row r="12" spans="1:14" ht="15">
      <c r="A12" s="14">
        <v>6</v>
      </c>
      <c r="B12" s="3" t="s">
        <v>23</v>
      </c>
      <c r="C12" s="17"/>
      <c r="D12" s="3" t="s">
        <v>24</v>
      </c>
      <c r="E12" s="19"/>
      <c r="F12" s="21">
        <f>((E12-C12)^2+(E13-C13)^2)^0.5</f>
        <v>0</v>
      </c>
      <c r="G12" s="24"/>
      <c r="H12" s="6" t="s">
        <v>35</v>
      </c>
      <c r="I12" s="21">
        <f t="shared" si="0"/>
        <v>0</v>
      </c>
      <c r="K12" s="1"/>
      <c r="L12" s="1"/>
      <c r="M12" s="1"/>
      <c r="N12" s="1"/>
    </row>
    <row r="13" spans="1:14" ht="15">
      <c r="A13" s="2"/>
      <c r="B13" s="4" t="s">
        <v>25</v>
      </c>
      <c r="C13" s="18"/>
      <c r="D13" s="4" t="s">
        <v>22</v>
      </c>
      <c r="E13" s="20"/>
      <c r="F13" s="21"/>
      <c r="G13" s="6"/>
      <c r="H13" s="6" t="s">
        <v>36</v>
      </c>
      <c r="I13" s="21">
        <f t="shared" si="0"/>
        <v>0</v>
      </c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5"/>
      <c r="J14" s="1"/>
      <c r="K14" s="1"/>
      <c r="L14" s="1"/>
      <c r="M14" s="1"/>
      <c r="N14" s="1"/>
    </row>
    <row r="15" spans="7:14" ht="15">
      <c r="G15" s="1"/>
      <c r="H15" s="1"/>
      <c r="I15" s="5"/>
      <c r="J15" s="1"/>
      <c r="K15" s="1"/>
      <c r="L15" s="1"/>
      <c r="M15" s="1"/>
      <c r="N15" s="1"/>
    </row>
    <row r="16" spans="3:14" ht="15">
      <c r="C16" s="1"/>
      <c r="G16" s="1"/>
      <c r="H16" s="1"/>
      <c r="I16" s="5"/>
      <c r="J16" s="1"/>
      <c r="K16" s="1"/>
      <c r="L16" s="1"/>
      <c r="M16" s="1"/>
      <c r="N16" s="1"/>
    </row>
    <row r="17" spans="3:14" ht="15">
      <c r="C17" s="1"/>
      <c r="D17" s="1"/>
      <c r="E17" s="1"/>
      <c r="F17" s="1"/>
      <c r="G17" s="1"/>
      <c r="H17" s="1"/>
      <c r="I17" s="5"/>
      <c r="J17" s="1"/>
      <c r="K17" s="1"/>
      <c r="L17" s="1"/>
      <c r="M17" s="1"/>
      <c r="N17" s="1"/>
    </row>
    <row r="18" spans="3:14" ht="15">
      <c r="C18" s="1"/>
      <c r="D18" s="1"/>
      <c r="E18" s="1"/>
      <c r="F18" s="1"/>
      <c r="G18" s="1"/>
      <c r="H18" s="1"/>
      <c r="I18" s="5"/>
      <c r="J18" s="1"/>
      <c r="K18" s="1"/>
      <c r="L18" s="1"/>
      <c r="M18" s="1"/>
      <c r="N18" s="1"/>
    </row>
    <row r="19" spans="3:14" ht="15">
      <c r="C19" s="1"/>
      <c r="D19" s="1"/>
      <c r="E19" s="1"/>
      <c r="F19" s="1"/>
      <c r="G19" s="1"/>
      <c r="H19" s="1"/>
      <c r="I19" s="5"/>
      <c r="J19" s="1"/>
      <c r="K19" s="1"/>
      <c r="L19" s="1"/>
      <c r="M19" s="1"/>
      <c r="N19" s="1"/>
    </row>
    <row r="20" spans="3:14" ht="15">
      <c r="C20" s="1"/>
      <c r="D20" s="1"/>
      <c r="E20" s="1"/>
      <c r="F20" s="1"/>
      <c r="G20" s="1"/>
      <c r="H20" s="1"/>
      <c r="I20" s="5"/>
      <c r="J20" s="1"/>
      <c r="K20" s="1"/>
      <c r="L20" s="1"/>
      <c r="M20" s="1"/>
      <c r="N20" s="1"/>
    </row>
    <row r="21" spans="3:14" ht="15">
      <c r="C21" s="1"/>
      <c r="D21" s="1"/>
      <c r="E21" s="1"/>
      <c r="F21" s="1"/>
      <c r="G21" s="1"/>
      <c r="H21" s="1"/>
      <c r="I21" s="5"/>
      <c r="J21" s="1"/>
      <c r="K21" s="1"/>
      <c r="L21" s="1"/>
      <c r="M21" s="1"/>
      <c r="N21" s="1"/>
    </row>
    <row r="22" spans="3:14" ht="15">
      <c r="C22" s="1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</row>
    <row r="23" spans="3:14" ht="15">
      <c r="C23" s="1"/>
      <c r="D23" s="1"/>
      <c r="E23" s="1"/>
      <c r="F23" s="1"/>
      <c r="G23" s="1"/>
      <c r="H23" s="1"/>
      <c r="I23" s="5"/>
      <c r="J23" s="1"/>
      <c r="K23" s="1"/>
      <c r="L23" s="1"/>
      <c r="M23" s="1"/>
      <c r="N23" s="1"/>
    </row>
    <row r="24" spans="3:14" ht="15">
      <c r="C24" s="1"/>
      <c r="D24" s="1"/>
      <c r="E24" s="1"/>
      <c r="F24" s="1"/>
      <c r="G24" s="1"/>
      <c r="H24" s="1"/>
      <c r="I24" s="5"/>
      <c r="J24" s="1"/>
      <c r="K24" s="1"/>
      <c r="L24" s="1"/>
      <c r="M24" s="1"/>
      <c r="N24" s="1"/>
    </row>
    <row r="25" spans="3:14" ht="15">
      <c r="C25" s="1"/>
      <c r="D25" s="1"/>
      <c r="E25" s="1"/>
      <c r="F25" s="1"/>
      <c r="G25" s="1"/>
      <c r="H25" s="1"/>
      <c r="I25" s="5"/>
      <c r="J25" s="1"/>
      <c r="K25" s="1"/>
      <c r="L25" s="1"/>
      <c r="M25" s="1"/>
      <c r="N25" s="1"/>
    </row>
    <row r="26" spans="3:14" ht="15">
      <c r="C26" s="1"/>
      <c r="D26" s="1"/>
      <c r="E26" s="1"/>
      <c r="F26" s="1"/>
      <c r="G26" s="1"/>
      <c r="H26" s="1"/>
      <c r="I26" s="5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5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5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5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5"/>
      <c r="J30" s="1"/>
      <c r="K30" s="1"/>
      <c r="L30" s="1"/>
      <c r="M30" s="1"/>
      <c r="N30" s="1"/>
    </row>
  </sheetData>
  <sheetProtection selectLockedCells="1"/>
  <printOptions/>
  <pageMargins left="0.25" right="0.12" top="1.141732283464567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2015-05-06T08:52:01Z</cp:lastPrinted>
  <dcterms:created xsi:type="dcterms:W3CDTF">2015-05-05T14:16:07Z</dcterms:created>
  <dcterms:modified xsi:type="dcterms:W3CDTF">2016-09-07T20:24:54Z</dcterms:modified>
  <cp:category/>
  <cp:version/>
  <cp:contentType/>
  <cp:contentStatus/>
</cp:coreProperties>
</file>